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dernjak\Documents\PROJEKTI\Šmartno 2016\PZI\razpis\april 2018\"/>
    </mc:Choice>
  </mc:AlternateContent>
  <bookViews>
    <workbookView xWindow="0" yWindow="0" windowWidth="11910" windowHeight="11925" activeTab="1"/>
  </bookViews>
  <sheets>
    <sheet name="rekapitulacija" sheetId="4" r:id="rId1"/>
    <sheet name="1C-pločnik na mostu" sheetId="6" r:id="rId2"/>
  </sheets>
  <definedNames>
    <definedName name="_xlnm.Print_Area" localSheetId="1">'1C-pločnik na mostu'!$A$1:$F$471</definedName>
    <definedName name="_xlnm.Print_Area" localSheetId="0">rekapitulacija!$A$1:$G$34</definedName>
    <definedName name="_xlnm.Print_Titles" localSheetId="1">'1C-pločnik na mostu'!$33:$33</definedName>
  </definedNames>
  <calcPr calcId="162913"/>
</workbook>
</file>

<file path=xl/calcChain.xml><?xml version="1.0" encoding="utf-8"?>
<calcChain xmlns="http://schemas.openxmlformats.org/spreadsheetml/2006/main">
  <c r="F406" i="6" l="1"/>
  <c r="A11" i="6" l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B22" i="4" l="1"/>
  <c r="B21" i="4"/>
  <c r="D215" i="6" l="1"/>
  <c r="D218" i="6" s="1"/>
  <c r="D192" i="6"/>
  <c r="F218" i="6" l="1"/>
  <c r="D221" i="6"/>
  <c r="D167" i="6" l="1"/>
  <c r="D164" i="6"/>
  <c r="D161" i="6"/>
  <c r="D95" i="6"/>
  <c r="D123" i="6"/>
  <c r="F123" i="6" s="1"/>
  <c r="F120" i="6"/>
  <c r="F79" i="6"/>
  <c r="F49" i="6"/>
  <c r="F41" i="6"/>
  <c r="D126" i="6" l="1"/>
  <c r="F126" i="6" s="1"/>
  <c r="D129" i="6"/>
  <c r="F129" i="6" s="1"/>
  <c r="F171" i="6"/>
  <c r="F174" i="6"/>
  <c r="F195" i="6"/>
  <c r="F224" i="6" l="1"/>
  <c r="F382" i="6" l="1"/>
  <c r="F384" i="6"/>
  <c r="D390" i="6"/>
  <c r="D400" i="6" s="1"/>
  <c r="F396" i="6"/>
  <c r="F398" i="6"/>
  <c r="F408" i="6"/>
  <c r="F464" i="6" s="1"/>
  <c r="D412" i="6"/>
  <c r="F412" i="6" s="1"/>
  <c r="F422" i="6"/>
  <c r="F424" i="6"/>
  <c r="D426" i="6"/>
  <c r="F426" i="6" s="1"/>
  <c r="F428" i="6"/>
  <c r="D430" i="6"/>
  <c r="F430" i="6" s="1"/>
  <c r="D432" i="6"/>
  <c r="F432" i="6" s="1"/>
  <c r="F436" i="6"/>
  <c r="F438" i="6"/>
  <c r="D440" i="6"/>
  <c r="F440" i="6" s="1"/>
  <c r="D442" i="6"/>
  <c r="F442" i="6" s="1"/>
  <c r="F447" i="6"/>
  <c r="F449" i="6"/>
  <c r="F454" i="6"/>
  <c r="F456" i="6"/>
  <c r="A461" i="6"/>
  <c r="B461" i="6"/>
  <c r="A462" i="6"/>
  <c r="B462" i="6"/>
  <c r="A463" i="6"/>
  <c r="B463" i="6"/>
  <c r="A464" i="6"/>
  <c r="B464" i="6"/>
  <c r="A465" i="6"/>
  <c r="B465" i="6"/>
  <c r="A466" i="6"/>
  <c r="B466" i="6"/>
  <c r="A467" i="6"/>
  <c r="B467" i="6"/>
  <c r="A468" i="6"/>
  <c r="B468" i="6"/>
  <c r="F304" i="6"/>
  <c r="F306" i="6"/>
  <c r="F308" i="6"/>
  <c r="D310" i="6"/>
  <c r="F310" i="6" s="1"/>
  <c r="D316" i="6"/>
  <c r="F316" i="6" s="1"/>
  <c r="D318" i="6"/>
  <c r="F318" i="6" s="1"/>
  <c r="D320" i="6"/>
  <c r="F320" i="6" s="1"/>
  <c r="D322" i="6"/>
  <c r="F322" i="6" s="1"/>
  <c r="F324" i="6"/>
  <c r="D326" i="6"/>
  <c r="F326" i="6" s="1"/>
  <c r="D328" i="6"/>
  <c r="F328" i="6" s="1"/>
  <c r="F334" i="6"/>
  <c r="F336" i="6"/>
  <c r="F338" i="6"/>
  <c r="F340" i="6"/>
  <c r="F346" i="6"/>
  <c r="F348" i="6"/>
  <c r="F354" i="6"/>
  <c r="F356" i="6"/>
  <c r="A366" i="6"/>
  <c r="B366" i="6"/>
  <c r="A367" i="6"/>
  <c r="B367" i="6"/>
  <c r="A368" i="6"/>
  <c r="B368" i="6"/>
  <c r="A369" i="6"/>
  <c r="B369" i="6"/>
  <c r="A370" i="6"/>
  <c r="B370" i="6"/>
  <c r="D434" i="6" l="1"/>
  <c r="F434" i="6" s="1"/>
  <c r="F450" i="6"/>
  <c r="F467" i="6" s="1"/>
  <c r="F358" i="6"/>
  <c r="F370" i="6" s="1"/>
  <c r="F386" i="6"/>
  <c r="F461" i="6" s="1"/>
  <c r="F457" i="6"/>
  <c r="F468" i="6" s="1"/>
  <c r="F350" i="6"/>
  <c r="F369" i="6" s="1"/>
  <c r="F390" i="6"/>
  <c r="F392" i="6" s="1"/>
  <c r="F462" i="6" s="1"/>
  <c r="D414" i="6"/>
  <c r="F414" i="6" s="1"/>
  <c r="F416" i="6" s="1"/>
  <c r="F465" i="6" s="1"/>
  <c r="F400" i="6"/>
  <c r="F402" i="6" s="1"/>
  <c r="F463" i="6" s="1"/>
  <c r="D420" i="6"/>
  <c r="F420" i="6" s="1"/>
  <c r="F312" i="6"/>
  <c r="F366" i="6" s="1"/>
  <c r="F342" i="6"/>
  <c r="F368" i="6" s="1"/>
  <c r="F330" i="6"/>
  <c r="F367" i="6" s="1"/>
  <c r="F443" i="6" l="1"/>
  <c r="F466" i="6" s="1"/>
  <c r="F469" i="6" s="1"/>
  <c r="F470" i="6" s="1"/>
  <c r="F471" i="6" s="1"/>
  <c r="F371" i="6"/>
  <c r="F372" i="6" s="1"/>
  <c r="F373" i="6" s="1"/>
  <c r="D278" i="6" l="1"/>
  <c r="D254" i="6"/>
  <c r="F243" i="6"/>
  <c r="F240" i="6"/>
  <c r="D207" i="6"/>
  <c r="F148" i="6"/>
  <c r="F139" i="6"/>
  <c r="D98" i="6"/>
  <c r="D101" i="6" s="1"/>
  <c r="D92" i="6"/>
  <c r="F245" i="6" l="1"/>
  <c r="G21" i="4"/>
  <c r="G22" i="4"/>
  <c r="A22" i="4"/>
  <c r="A21" i="4"/>
  <c r="F167" i="6" l="1"/>
  <c r="F164" i="6"/>
  <c r="F278" i="6" l="1"/>
  <c r="F275" i="6"/>
  <c r="F272" i="6"/>
  <c r="F269" i="6"/>
  <c r="F266" i="6"/>
  <c r="F263" i="6"/>
  <c r="F260" i="6"/>
  <c r="F257" i="6"/>
  <c r="F254" i="6"/>
  <c r="F251" i="6"/>
  <c r="F232" i="6"/>
  <c r="F230" i="6"/>
  <c r="F228" i="6"/>
  <c r="F221" i="6"/>
  <c r="F215" i="6"/>
  <c r="F210" i="6"/>
  <c r="F207" i="6"/>
  <c r="F204" i="6"/>
  <c r="F201" i="6"/>
  <c r="D198" i="6"/>
  <c r="F198" i="6" s="1"/>
  <c r="F189" i="6"/>
  <c r="F186" i="6"/>
  <c r="F183" i="6"/>
  <c r="F180" i="6"/>
  <c r="F177" i="6"/>
  <c r="F161" i="6"/>
  <c r="F158" i="6"/>
  <c r="F145" i="6"/>
  <c r="F142" i="6"/>
  <c r="F136" i="6"/>
  <c r="F117" i="6"/>
  <c r="F114" i="6"/>
  <c r="F111" i="6"/>
  <c r="D104" i="6"/>
  <c r="F104" i="6" s="1"/>
  <c r="F101" i="6"/>
  <c r="F98" i="6"/>
  <c r="F95" i="6"/>
  <c r="F92" i="6"/>
  <c r="F89" i="6"/>
  <c r="F86" i="6"/>
  <c r="F55" i="6"/>
  <c r="F76" i="6"/>
  <c r="F73" i="6"/>
  <c r="F70" i="6"/>
  <c r="F67" i="6"/>
  <c r="F64" i="6"/>
  <c r="F61" i="6"/>
  <c r="F58" i="6"/>
  <c r="F52" i="6"/>
  <c r="F46" i="6"/>
  <c r="F43" i="6"/>
  <c r="F38" i="6"/>
  <c r="B291" i="6"/>
  <c r="B20" i="4" s="1"/>
  <c r="A291" i="6"/>
  <c r="A20" i="4" s="1"/>
  <c r="B288" i="6"/>
  <c r="B17" i="4" s="1"/>
  <c r="A288" i="6"/>
  <c r="A17" i="4" s="1"/>
  <c r="B290" i="6"/>
  <c r="B19" i="4" s="1"/>
  <c r="A290" i="6"/>
  <c r="A19" i="4" s="1"/>
  <c r="B289" i="6"/>
  <c r="B18" i="4" s="1"/>
  <c r="A289" i="6"/>
  <c r="A18" i="4" s="1"/>
  <c r="B287" i="6"/>
  <c r="B16" i="4" s="1"/>
  <c r="A287" i="6"/>
  <c r="A16" i="4" s="1"/>
  <c r="B286" i="6"/>
  <c r="B15" i="4" s="1"/>
  <c r="A286" i="6"/>
  <c r="A15" i="4" s="1"/>
  <c r="B285" i="6"/>
  <c r="B14" i="4" s="1"/>
  <c r="A285" i="6"/>
  <c r="A14" i="4" s="1"/>
  <c r="F131" i="6" l="1"/>
  <c r="F287" i="6" s="1"/>
  <c r="G16" i="4" s="1"/>
  <c r="F150" i="6"/>
  <c r="F288" i="6" s="1"/>
  <c r="G17" i="4" s="1"/>
  <c r="F81" i="6"/>
  <c r="F285" i="6" s="1"/>
  <c r="F106" i="6"/>
  <c r="F286" i="6" s="1"/>
  <c r="G15" i="4" s="1"/>
  <c r="F290" i="6"/>
  <c r="G19" i="4" s="1"/>
  <c r="F280" i="6"/>
  <c r="F291" i="6" s="1"/>
  <c r="G20" i="4" s="1"/>
  <c r="F192" i="6"/>
  <c r="G14" i="4" l="1"/>
  <c r="F234" i="6"/>
  <c r="F289" i="6" s="1"/>
  <c r="F292" i="6" s="1"/>
  <c r="G18" i="4" l="1"/>
  <c r="F293" i="6"/>
  <c r="F294" i="6" s="1"/>
  <c r="G23" i="4" l="1"/>
  <c r="G24" i="4" l="1"/>
  <c r="G25" i="4" s="1"/>
</calcChain>
</file>

<file path=xl/sharedStrings.xml><?xml version="1.0" encoding="utf-8"?>
<sst xmlns="http://schemas.openxmlformats.org/spreadsheetml/2006/main" count="539" uniqueCount="392">
  <si>
    <t>1.00</t>
  </si>
  <si>
    <t>SKUPAJ</t>
  </si>
  <si>
    <t>SKUPAJ z DDV</t>
  </si>
  <si>
    <t>PREDDELA</t>
  </si>
  <si>
    <t>SKUPAJ PREDDELA</t>
  </si>
  <si>
    <t>km</t>
  </si>
  <si>
    <t>11 131</t>
  </si>
  <si>
    <t>11 221</t>
  </si>
  <si>
    <t>kos</t>
  </si>
  <si>
    <t>12 211</t>
  </si>
  <si>
    <t>m2</t>
  </si>
  <si>
    <t>m3</t>
  </si>
  <si>
    <t>m1</t>
  </si>
  <si>
    <t>12 391</t>
  </si>
  <si>
    <t>ZEMELJSKA DELA IN TEMELJENJE</t>
  </si>
  <si>
    <t>SKUPAJ ZEMELJSKA DELA IN TEMELJENJE</t>
  </si>
  <si>
    <t>13 111</t>
  </si>
  <si>
    <t>dan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</si>
  <si>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</si>
  <si>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</si>
  <si>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</si>
  <si>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</si>
  <si>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</si>
  <si>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</si>
  <si>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</si>
  <si>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</si>
  <si>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</si>
  <si>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</si>
  <si>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</si>
  <si>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</si>
  <si>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2.00</t>
  </si>
  <si>
    <t>21 224</t>
  </si>
  <si>
    <t>22 112</t>
  </si>
  <si>
    <t>25 151</t>
  </si>
  <si>
    <t>Doplačilo za zatravitev s semenom</t>
  </si>
  <si>
    <t>29 116</t>
  </si>
  <si>
    <t>t</t>
  </si>
  <si>
    <t>VOZIŠČNE KONSTRUKCIJE</t>
  </si>
  <si>
    <t>SKUPAJ VOZIŠČNE KONSTRUKCIJE</t>
  </si>
  <si>
    <t>31 132</t>
  </si>
  <si>
    <t>31 355</t>
  </si>
  <si>
    <t>32 239</t>
  </si>
  <si>
    <t>35 236</t>
  </si>
  <si>
    <t>SKUPAJ GRADBENA IN OBRTNIŠKA DELA</t>
  </si>
  <si>
    <t>00 000</t>
  </si>
  <si>
    <t>OPREMA</t>
  </si>
  <si>
    <t>SKUPAJ OPREMA</t>
  </si>
  <si>
    <t>TUJE STORITVE</t>
  </si>
  <si>
    <t>SKUPAJ TUJE STORITVE</t>
  </si>
  <si>
    <t>ur</t>
  </si>
  <si>
    <t>79 514</t>
  </si>
  <si>
    <t>79 515</t>
  </si>
  <si>
    <t>12 292</t>
  </si>
  <si>
    <t>2.01</t>
  </si>
  <si>
    <t>2.02</t>
  </si>
  <si>
    <t>2.03</t>
  </si>
  <si>
    <t>2.04</t>
  </si>
  <si>
    <t>2.05</t>
  </si>
  <si>
    <t>2.06</t>
  </si>
  <si>
    <t>3.00</t>
  </si>
  <si>
    <t>3.01</t>
  </si>
  <si>
    <t>3.02</t>
  </si>
  <si>
    <t>3.04</t>
  </si>
  <si>
    <t>3.05</t>
  </si>
  <si>
    <t>3.06</t>
  </si>
  <si>
    <t>3.07</t>
  </si>
  <si>
    <t>3.08</t>
  </si>
  <si>
    <t>4.00</t>
  </si>
  <si>
    <t>4.01</t>
  </si>
  <si>
    <t>4.02</t>
  </si>
  <si>
    <t>5.00</t>
  </si>
  <si>
    <t>5.01</t>
  </si>
  <si>
    <t>5.02</t>
  </si>
  <si>
    <t>5.03</t>
  </si>
  <si>
    <t>5.04</t>
  </si>
  <si>
    <t>5.05</t>
  </si>
  <si>
    <t>5.06</t>
  </si>
  <si>
    <t>5.07</t>
  </si>
  <si>
    <t>6.00</t>
  </si>
  <si>
    <t>6.01</t>
  </si>
  <si>
    <t>6.02</t>
  </si>
  <si>
    <t>61 219</t>
  </si>
  <si>
    <t>5.08</t>
  </si>
  <si>
    <t>53 133</t>
  </si>
  <si>
    <t>53 635</t>
  </si>
  <si>
    <t>kg</t>
  </si>
  <si>
    <t>Metlanje površine cementnega betona</t>
  </si>
  <si>
    <t>51 211</t>
  </si>
  <si>
    <t>53 118</t>
  </si>
  <si>
    <t>ODVODNJAVANJE</t>
  </si>
  <si>
    <t>SKUPAJ ODVODNJAVANJE</t>
  </si>
  <si>
    <t>42 133</t>
  </si>
  <si>
    <t>5.09</t>
  </si>
  <si>
    <t>5.10</t>
  </si>
  <si>
    <t>5.11</t>
  </si>
  <si>
    <t>5.12</t>
  </si>
  <si>
    <t>5.13</t>
  </si>
  <si>
    <t>5.14</t>
  </si>
  <si>
    <t>5.15</t>
  </si>
  <si>
    <t>7.00</t>
  </si>
  <si>
    <t>7.01</t>
  </si>
  <si>
    <t>7.02</t>
  </si>
  <si>
    <t>7.03</t>
  </si>
  <si>
    <t>7.04</t>
  </si>
  <si>
    <t>7.05</t>
  </si>
  <si>
    <t>7.06</t>
  </si>
  <si>
    <t>7.07</t>
  </si>
  <si>
    <t>1.13</t>
  </si>
  <si>
    <t>5.16</t>
  </si>
  <si>
    <t>5.17</t>
  </si>
  <si>
    <t>5.18</t>
  </si>
  <si>
    <t>5.19</t>
  </si>
  <si>
    <t>44 323</t>
  </si>
  <si>
    <t>44 955</t>
  </si>
  <si>
    <t>4.03</t>
  </si>
  <si>
    <t>4.04</t>
  </si>
  <si>
    <t>4.05</t>
  </si>
  <si>
    <t>7.08</t>
  </si>
  <si>
    <t>Široki izkop humusa – strojno z nakladanjem</t>
  </si>
  <si>
    <t>Opisi posameznih del so skrajšani. Detajlni opisi pozicij so razvidni iz navedene publikacije.</t>
  </si>
  <si>
    <t>Pri razširjenih postavkah je potrebno obvezno upoštevati besedilo prvotne postavke</t>
  </si>
  <si>
    <t>V postavkah opisana dela obsegajo nabavo, dobavo, izdelavo, prevoze in zahtevke vseh potrebnih materialov ter vse druge stranske storitve, v kolikor ni v posameznih postavkah navedeno drugače.</t>
  </si>
  <si>
    <t xml:space="preserve"> </t>
  </si>
  <si>
    <t>V predačunskih cenah je potrebno zajeti stroške za odškodnine lastnikom zemljišč in ribiški družini za dela v času gradnje</t>
  </si>
  <si>
    <t>ključ</t>
  </si>
  <si>
    <t>Postavitev stoječega cevnega odra (za vsako fazo ločeno) pod celotno konstrukcijo, za izvedbo vseh faz gradnje.</t>
  </si>
  <si>
    <t>Izvedba zaščitnih oblog armiranobetonskih gradenj iz polipropilenskih polsti (pp). Upoštevati je tudi sredstva za pritrjevanje in negovanje betona (7 dni)</t>
  </si>
  <si>
    <t>Dobava in vgraditev PVC cevi fi 125 mm za TK in elekt. kable v hodnikih</t>
  </si>
  <si>
    <t>B) Izolacije in zaščitni premaz</t>
  </si>
  <si>
    <t>C) Dela v jeklu</t>
  </si>
  <si>
    <t>Dobava in vgraditev pocinkanih cevi fi 50 mm,  l = 20 cm, d = 4 mm za odvod vode iz instalacijskih jaškov</t>
  </si>
  <si>
    <t>Dobava in vgraditev merilnih čepov iz nerjavečega jekla, nameščeni na opornikih in robnem vencu. Podana mora biti absolutna višina - z navezavo na nivelmansko mrežo.</t>
  </si>
  <si>
    <t>Dobava in vgraditev revizijskih jaškov za TK vode (okvir, pokrov), velikosti 107/42 cm - vroče cinkano</t>
  </si>
  <si>
    <t xml:space="preserve">Dobava in montaža odsevnika iz jeklene vroče cinkane pločevine s katadioptrom na ograjo </t>
  </si>
  <si>
    <t>Izdelava podprtega opaža za ravne temelje</t>
  </si>
  <si>
    <t>Sidranje robnikov v a.b. ploščo pločnika iz jekla St Sp 37</t>
  </si>
  <si>
    <t xml:space="preserve"> 1.00</t>
  </si>
  <si>
    <t>PRIPRAVLJALNA DELA</t>
  </si>
  <si>
    <t xml:space="preserve"> 1.01</t>
  </si>
  <si>
    <t>m</t>
  </si>
  <si>
    <t xml:space="preserve"> 1.02</t>
  </si>
  <si>
    <t xml:space="preserve"> 1.03</t>
  </si>
  <si>
    <t>komplet</t>
  </si>
  <si>
    <t xml:space="preserve"> 1.04</t>
  </si>
  <si>
    <t>SKUPAJ PRIPRAVLJALNA DELA</t>
  </si>
  <si>
    <t xml:space="preserve"> 2.00</t>
  </si>
  <si>
    <t>GRADBENA DELA</t>
  </si>
  <si>
    <t xml:space="preserve"> 2.02</t>
  </si>
  <si>
    <t xml:space="preserve"> 2.03</t>
  </si>
  <si>
    <t xml:space="preserve"> 2.04</t>
  </si>
  <si>
    <t xml:space="preserve"> 2.05</t>
  </si>
  <si>
    <t xml:space="preserve"> 2.06</t>
  </si>
  <si>
    <t xml:space="preserve"> 2.07</t>
  </si>
  <si>
    <t>SKUPAJ GRADBENA DELA</t>
  </si>
  <si>
    <t xml:space="preserve"> 3.00</t>
  </si>
  <si>
    <t>NN DOVOD, STROŠKI JP ELEKTRO, POGODBE</t>
  </si>
  <si>
    <t xml:space="preserve"> 3.01</t>
  </si>
  <si>
    <t xml:space="preserve"> 3.02</t>
  </si>
  <si>
    <t>Izvedba priklopa kabla v DES omari.</t>
  </si>
  <si>
    <t xml:space="preserve"> 3.03</t>
  </si>
  <si>
    <t xml:space="preserve"> 3.04</t>
  </si>
  <si>
    <t xml:space="preserve"> 4.00</t>
  </si>
  <si>
    <t xml:space="preserve"> 4.01</t>
  </si>
  <si>
    <t xml:space="preserve"> 4.02</t>
  </si>
  <si>
    <t xml:space="preserve"> 5.00</t>
  </si>
  <si>
    <t>OSTALO</t>
  </si>
  <si>
    <t xml:space="preserve"> 5.01</t>
  </si>
  <si>
    <t>Prevozni stroški</t>
  </si>
  <si>
    <t xml:space="preserve"> 5.02</t>
  </si>
  <si>
    <t>Droben nespecificiran material 10%</t>
  </si>
  <si>
    <t/>
  </si>
  <si>
    <t>SKUPAJ OSTALO</t>
  </si>
  <si>
    <t>RAZSVETLJAVA</t>
  </si>
  <si>
    <t>kom</t>
  </si>
  <si>
    <t>SKUPAJ RAZSVETLJAVA</t>
  </si>
  <si>
    <t>INSTALACIJSKI MATERIAL</t>
  </si>
  <si>
    <t xml:space="preserve"> 2.01</t>
  </si>
  <si>
    <t>SKUPAJ INSTALACIJSKI MATERIAL</t>
  </si>
  <si>
    <t>KABLI IN IZVODI</t>
  </si>
  <si>
    <t>Izdelava kabelskih končnikov (povitje)</t>
  </si>
  <si>
    <t>SKUPAJ KABLI IN IZVODI</t>
  </si>
  <si>
    <t>RAZDELILCI</t>
  </si>
  <si>
    <t>SKUPAJ RAZDELILCI</t>
  </si>
  <si>
    <t>STRELOVODNA NAPRAVA</t>
  </si>
  <si>
    <t>SKUPAJ STRELOVODNA NAPRAVA</t>
  </si>
  <si>
    <t xml:space="preserve"> 6.00</t>
  </si>
  <si>
    <t xml:space="preserve"> 6.01</t>
  </si>
  <si>
    <t xml:space="preserve"> 6.02</t>
  </si>
  <si>
    <t xml:space="preserve"> 6.03</t>
  </si>
  <si>
    <t xml:space="preserve"> 6.04</t>
  </si>
  <si>
    <t xml:space="preserve"> 6.05</t>
  </si>
  <si>
    <t xml:space="preserve"> 6.06</t>
  </si>
  <si>
    <t xml:space="preserve"> 6.07</t>
  </si>
  <si>
    <t xml:space="preserve"> 6.08</t>
  </si>
  <si>
    <t xml:space="preserve"> 6.09</t>
  </si>
  <si>
    <t xml:space="preserve"> 6.10</t>
  </si>
  <si>
    <t xml:space="preserve"> 6.11</t>
  </si>
  <si>
    <t xml:space="preserve"> 6.12</t>
  </si>
  <si>
    <t xml:space="preserve"> 7.00</t>
  </si>
  <si>
    <t xml:space="preserve"> 7.01</t>
  </si>
  <si>
    <t xml:space="preserve"> 7.02</t>
  </si>
  <si>
    <t xml:space="preserve"> 8.00</t>
  </si>
  <si>
    <t xml:space="preserve"> 8.01</t>
  </si>
  <si>
    <t xml:space="preserve"> 8.02</t>
  </si>
  <si>
    <t>JAVNA RAZSVETLJAVA</t>
  </si>
  <si>
    <t>Enota</t>
  </si>
  <si>
    <t>Količina</t>
  </si>
  <si>
    <t>Cena/enoto</t>
  </si>
  <si>
    <t>Skupna cena</t>
  </si>
  <si>
    <t>poz.</t>
  </si>
  <si>
    <t>opis postavke dela z dobavo in montažo</t>
  </si>
  <si>
    <t xml:space="preserve">po načrtu 019-09 </t>
  </si>
  <si>
    <t>SKUPNA REKAPITULACIJA</t>
  </si>
  <si>
    <t>REKAPITULACIJA GRADBENIH IN OBRTNIŠKIH DEL</t>
  </si>
  <si>
    <t>Obnova in zavarovanje zakoličbe trase komunalnih vodov v ravninskem terenu</t>
  </si>
  <si>
    <t>Postavitev in zavarovanje prečnega profila ostale javne ceste v ravninskem terenu</t>
  </si>
  <si>
    <t>Demontaža prometnega znaka na enem  podstavku</t>
  </si>
  <si>
    <t>Porušitev in odstranitev robnika iz cementnega betona</t>
  </si>
  <si>
    <t>Zavarovanje gradbišča in vzdrževanja zavarovana v času gradnje s polovično zaporo prometa in usmerjanjem s semaforji</t>
  </si>
  <si>
    <t xml:space="preserve">Široki izkop vezljive zemljine – 3. ktg - strojno z nakladanjem </t>
  </si>
  <si>
    <t>Vgrajevanje klinov iz naravno pridobljenih kamnitih materialov - z dobavo</t>
  </si>
  <si>
    <t>Izdelava nevezane nosilne plasti enakomerno zrnatega drobljenca iz kamnine v debelini 21 do 30 cm (cesta)</t>
  </si>
  <si>
    <t>Izdelava zgornje nosilne plasti bituminiziranega drobljenca zrnavosti 0/22S ali 0/32S mm s cestogradbenim bitumnom v debelini 9 cm ( AC 32 base B30/45 A2 )</t>
  </si>
  <si>
    <t>Izdelava obrabne in zaporne plasti bitumenskega betona BB 8ks iz zmesi zrn peska iz karbonatnih kamnin, drobirja iz silikatnih kamnin in cestogradbenega bitumna v debelini 40 mm ( AC 8 surf B50/70 A2 (Z2) )</t>
  </si>
  <si>
    <t>Izdelava vzdolžne in prečne drenaže,  globoke do 1,0 m, na podložni plasti iz cementnega betona, debeline 10 cm, z gibljivimi plastičnimi cevmi premera DN125</t>
  </si>
  <si>
    <t>Izdelava iztočne betonske glave kanalizacije krožnega prereza  s premerom 40 cm in v naklonu 1:2</t>
  </si>
  <si>
    <t>Dobava in vgraditev pokrova iz duktilne litine z nosilnostjo 125 kN, s prerezom 400/400 mm</t>
  </si>
  <si>
    <t>Dobava in postavitev rebrastih žic iz visokovrednega naravno  trdega jekla B St 420 S s premerom do 12 mm, za srednje  zahtevno ojačitev</t>
  </si>
  <si>
    <t>Dobava in vgraditev cementnega betona C12/15 v prerez  od 0,31 do 0,50 m3/m2-m1</t>
  </si>
  <si>
    <t>Dobava in vgraditev cementnega betona C25/30 v prerez  0,31 do 0,50 m3/m2-m1</t>
  </si>
  <si>
    <t>Doplačilo za zagotovitev kvalitete cementnega betona C 30/37  za stopnjo izpostavljenosti XF4</t>
  </si>
  <si>
    <t>Zatesnitev dilatacijske rege s trajno elastično zmesjo za stike</t>
  </si>
  <si>
    <t>Dobava in vgraditev stebrička za prometni znak iz vroče cinkane jeklene cevi s premerom 64 mm, dolge 4500 mm</t>
  </si>
  <si>
    <t>Čiščenje gradbišča in revitalizacija poškodovanih površin - po končanih delih</t>
  </si>
  <si>
    <t>Zakoličba trase KB uradna zakoličba</t>
  </si>
  <si>
    <t>Zakoličba trase komunalnih naprav pri križanjih z ostalimi kom. vodi uradna zakoličba</t>
  </si>
  <si>
    <t>Priprava del in materiala sodelovanje naročnika</t>
  </si>
  <si>
    <t>Zavarovanje kabelskega jarka</t>
  </si>
  <si>
    <t>Izkop, ročni zasip in delno planiranje kabelskega jarka dim. 0,5x1.0m strojni, ročni izkop</t>
  </si>
  <si>
    <t>Izdelava kabelske blazine iz mivke ali presejane zemlje za jarek dimenzij 0,4x0,8m vključno z materialom in pripadajočimi deli</t>
  </si>
  <si>
    <t>Zasip kanalskega jarka z izkopano lahko zemljino, deponirano ob robu jarka, z valjanjem v plasteh</t>
  </si>
  <si>
    <t>Dobava in polaganje opozorilnega traku nad kablom in valjancem</t>
  </si>
  <si>
    <t>Dobava in polaganje GAL ščitnika nad kablom</t>
  </si>
  <si>
    <t>Odvoz odvečne lahke zemljine v trajno ali začasno deponijo na razdaljo 4km</t>
  </si>
  <si>
    <t>Izdelava geodetskega posnetka kanalizacije in vris v kataster</t>
  </si>
  <si>
    <t>Kabel NAYY-J 4x70+2.5mm, 0.6/1kV položen v mivko v zemlji 0.8m globoko, pri prečkanju ceste pod asfaltiranimi površinami pa v i. ceveh na betonski podlagi.</t>
  </si>
  <si>
    <t>Izvedba priklopa kabla na NN omrežje,  komplet s potrebnim  materialom</t>
  </si>
  <si>
    <t>Vse potrebne meritve, izdaja certifikatov, sodelovanje na tehničnem pregledu.</t>
  </si>
  <si>
    <t>Izdelava projekta PID-elektroinstalacije</t>
  </si>
  <si>
    <t>SKUPAJ NN DOVOD, STR. JP ELEKTRO, POGODB</t>
  </si>
  <si>
    <t>Kontrolne meritve:osvetljenost, svetlosti, galvanski stiki ozemljitve in izolacijske upornosti</t>
  </si>
  <si>
    <t>Kabel  NAYY-J 4 x 16 + 2.5mm, 0,6/1kV položen v mivko v zemlji 0.8 m globoko, pri prečkanju ceste pod asfaltiranimi površinami  pa  v i. ceveh na betonski podlagi</t>
  </si>
  <si>
    <t>Kabel PP00-Y 4 x 2.5 mm2, položen od tipske omarice v kandelabru do svetilke</t>
  </si>
  <si>
    <t>Pocinkan valjanec Fe/Zn 25x4 mm, za povezavo kandelabrov položen v zemljo nad napajalnim kablom, pri prečkanju ceste po asfaltiranimi površinami pa nad cevjo, v kateri je napajalni kabel</t>
  </si>
  <si>
    <t>Izvedba priključka ozemljitve na kandelaber z vijačenjem s pomočjo detajla '' A '' in zaščiteni z antikorozijskim premazom</t>
  </si>
  <si>
    <t>Zakoličba trase zemeljskega kabla ali kabelske kanalizacije</t>
  </si>
  <si>
    <t>Izkop za revizijske jaške, temelje kandelabrov in tem. razdelilca dim. 1.1x1.1x1.5, v lahki zemljini. Deponija ob robu izkopanega jarka</t>
  </si>
  <si>
    <t>Izkop kanalskega rova v lahki zemljini širine do 0.5 m in globine do 1.0 m. Deponija ob robu izkopanega jarka</t>
  </si>
  <si>
    <t>Izdelava kabelske blazine iz mivke ali presejane zemlje za jarek dimenzij 0,4x 0,8 m vključno z materialom in priapdaočimi deli</t>
  </si>
  <si>
    <t>Dobava in polaganje izolacijskih cevi PC-E fi 110mm vključno z izdelavo podložne in zasipne plasti,  deb. 10 cm, iz peska 3-7mm</t>
  </si>
  <si>
    <t>Izdelava jaška z atestom za potrebe križanja cevi s cesto iz cementnega betona dimenzij 1.1x1.1x1,0m, z LTŽ pokrovom za 25Mp dim600x600mm</t>
  </si>
  <si>
    <t>Dobava in vgraditev betonskega montažnega temelja z atestom, dimenzij 0,7x0,7x1,2m za kandelaber dimenzij h=7m</t>
  </si>
  <si>
    <t>Odvoz odvečne lahke zemljine v trajno ali začasno deponijo na razdaljo 4 km</t>
  </si>
  <si>
    <t>Dobava in vgraditev tablice z letnico obnove mostu in izvajalca del</t>
  </si>
  <si>
    <t>Izdelava geodetskega posnetka izvedenih del, navezava na nivelman in določitev izhodiščne absolutne kote na objektu s strani pooblaščene organizacije vključno z odčitkom začetnega stanja reperjev in vris v kataster</t>
  </si>
  <si>
    <t>Prevoz materiala na razdaljo nad 3000 do 5000 m. Da bi bil promet čim manj oviran, se odvoz materiala se vrši sukcesivno. Na gradbišču ni predvidenih deponij.</t>
  </si>
  <si>
    <t>Izdelava jaška iz polietilena, krožnega prereza s premerom 60 cm, globokega 1,5 do 2,0 m</t>
  </si>
  <si>
    <t>44 143</t>
  </si>
  <si>
    <t>44 965</t>
  </si>
  <si>
    <t>Dobava in vgraditev cementnega betona C30/37 v prerez  od 0,31 do 0,50 m3/m2-m1 (robni venec izpostavljenost XF4)</t>
  </si>
  <si>
    <t>Vgrajevanje sider za kandeleabre (dobavi monter JR)</t>
  </si>
  <si>
    <t>OPOMBE K POPISU DEL :</t>
  </si>
  <si>
    <t>1.14</t>
  </si>
  <si>
    <t>1.15</t>
  </si>
  <si>
    <t>Ureditev planuma temeljnih tal vezljive zemljine – 3. kat.</t>
  </si>
  <si>
    <t>Dobava in vgraditev granitnega dvignjenega robnika  prerezom 20/23 cm</t>
  </si>
  <si>
    <t>5.20</t>
  </si>
  <si>
    <t>5.21</t>
  </si>
  <si>
    <t>5.22</t>
  </si>
  <si>
    <t>5.23</t>
  </si>
  <si>
    <t>5.24</t>
  </si>
  <si>
    <t>5.25</t>
  </si>
  <si>
    <t>52 111</t>
  </si>
  <si>
    <t>54 541</t>
  </si>
  <si>
    <t>57 941</t>
  </si>
  <si>
    <t>57 911</t>
  </si>
  <si>
    <t>7.09</t>
  </si>
  <si>
    <t>7.11</t>
  </si>
  <si>
    <t>73 111</t>
  </si>
  <si>
    <t>58 545</t>
  </si>
  <si>
    <t>78 111</t>
  </si>
  <si>
    <t>78 112</t>
  </si>
  <si>
    <t>Dobava in postavitev rebrastih žic iz visokovrednega naravno  trdega jekla B St 420 S premerom 14 mm in večjim, za srednje  zahtevno ojačitev</t>
  </si>
  <si>
    <t>52 222</t>
  </si>
  <si>
    <t>52 232</t>
  </si>
  <si>
    <t>Izdelava projektne dokumentacije za vzdrževanje in obratovanje - pločnik (zid in most)</t>
  </si>
  <si>
    <t>22% DDV</t>
  </si>
  <si>
    <r>
      <t xml:space="preserve">Upoštevati je besedilo postavk v celoti, kot je zapisano v celici excel-a - po potrebi </t>
    </r>
    <r>
      <rPr>
        <u/>
        <sz val="9"/>
        <rFont val="Arial"/>
        <family val="2"/>
        <charset val="238"/>
      </rPr>
      <t>odpreti</t>
    </r>
    <r>
      <rPr>
        <sz val="9"/>
        <rFont val="Arial"/>
        <family val="2"/>
        <charset val="238"/>
      </rPr>
      <t xml:space="preserve"> celico v formatu excel</t>
    </r>
  </si>
  <si>
    <t>35 253</t>
  </si>
  <si>
    <t>Dobava in vgraditev granitnega pogreznjenega in zavojnega robnika  prerezom 20/23/50 cm</t>
  </si>
  <si>
    <t>35 269</t>
  </si>
  <si>
    <t>11 651</t>
  </si>
  <si>
    <t>Dobava in vgraditev predfabriciranega pogreznjenega robnika iz cementnega betona s prerezom 5/20 cm (obroba)</t>
  </si>
  <si>
    <t>Izdelava podprtega opaža za ravne plošče s podporami višine do 6 m</t>
  </si>
  <si>
    <t>Izdelava projektne dokumentacije za projekt izvedenih del - pločnik na mostu</t>
  </si>
  <si>
    <t>IZGRADNJA HODNIKA ZA PEŠCE V ŠMARTNEM PRI LITIJI</t>
  </si>
  <si>
    <t>IZGRADNJA HODNIKA ZA PEŠCE V ŠMARTNEM PRI LITIJI na  LC- 209001 od km 0,032 do km 0,096</t>
  </si>
  <si>
    <t>1-A  FAZA: pločnik na konzoli podpornega zidu na LC- 209001 od km 0,050 do km 0,096</t>
  </si>
  <si>
    <t>1-C FAZA:  razširitev pločnika na mostu čez potok Reka na LC- 209001 od km 0,032 do km 0,050</t>
  </si>
  <si>
    <t>faza 1C:  na mostu čez potok Reka na LC- 209001 od km 0,032 do km 0,050</t>
  </si>
  <si>
    <t>REKAPITULACIJA za fazo 1C za javno razsvetljavo :</t>
  </si>
  <si>
    <t>SKUPAJ JAVNA RAZSVETLJAVA za fazo 1C</t>
  </si>
  <si>
    <t>REKAPITULACIJA za fazo 1C za NN dovod :</t>
  </si>
  <si>
    <t xml:space="preserve">SKUPAJ NN DOVOD, STR. JP ELEKTRO, POGODBE za fazo 1C </t>
  </si>
  <si>
    <t>*Izdelava elaborata in vloga za začasno prometno ureditev za čas izvajanja del. Promet na cesti je dolžan izvajalec del v času izvedbe zavarovati z ustrezno cestno - prometno signalizacijo v smislu določil Pravilnik o prometni signalizaciji in prometni opremi na javnih cestah in Zakona o varnosti cestnega prometa</t>
  </si>
  <si>
    <t xml:space="preserve">*ob ločeni izvedbi faze 1A in 1C </t>
  </si>
  <si>
    <t>*Izvajalec mora upoštevati elaborat za delno zaporo prometa izmenično v času izdelave obvoza in, v smislu cestno  prometnih predpisov s prometnimi in obvestilnimi znaki, ki ga potrdi RPI. Na cesti morata biti oba vozna pasova med seboj ločena s svetlobnimi smerniki po osi in začasno varovalno ograjo robu objekta; vključno s prometno signalizacijo po elaboratu. Pridobitev odločbe o zapori in vsi stroški v zvezi s potrebno signalizacijo ves čas trajanja zapore in ostalimi koordinacijami.</t>
  </si>
  <si>
    <t>*Priprava in organizacija gradbišča, kontejner z vsemi instalacijami (elektrika, voda, telefon v kontejner, odstranitvijo humusa) in orodji, z zagotovitvijo varnostnih in higiensko tehničnih pogojev ter predpisanimi oznakami gradbišča. Zagotoviti je zaščitne ograje in varnostne naprave ter svetlobne oznake o zapori prometa.</t>
  </si>
  <si>
    <t>*Odstranjevanje gradbišča z demontažo in odvozom gradbiščnih naprav in objektov ter zagotovitvijo prvotnega stanja na uporabljenih površinah</t>
  </si>
  <si>
    <t>Dvig obstoječega jaška in priprava za ponovno vgraditev pokrova iz duktilne litine z nosilnostjo 250 kN, s premerom 600 mm</t>
  </si>
  <si>
    <r>
      <t>Postavitev in zavarovanje prečnega profila</t>
    </r>
    <r>
      <rPr>
        <b/>
        <u/>
        <sz val="9"/>
        <rFont val="Arial"/>
        <family val="2"/>
        <charset val="238"/>
      </rPr>
      <t xml:space="preserve"> </t>
    </r>
    <r>
      <rPr>
        <b/>
        <i/>
        <u/>
        <sz val="9"/>
        <rFont val="Arial"/>
        <family val="2"/>
        <charset val="238"/>
      </rPr>
      <t>pločnika na mostu</t>
    </r>
  </si>
  <si>
    <r>
      <t xml:space="preserve">Porušitev in odstranitev in ponovna monaža ograje iz jeklenih profilov </t>
    </r>
    <r>
      <rPr>
        <b/>
        <i/>
        <u/>
        <sz val="9"/>
        <rFont val="Arial"/>
        <family val="2"/>
        <charset val="238"/>
      </rPr>
      <t>na mostu</t>
    </r>
    <r>
      <rPr>
        <sz val="9"/>
        <rFont val="Arial"/>
        <family val="2"/>
        <charset val="238"/>
      </rPr>
      <t>; vključno vgrajevanje cevnih nastavkov za ponovno montažo ograje</t>
    </r>
  </si>
  <si>
    <t>GRADBENA IN OBRTNIŠKA DELA</t>
  </si>
  <si>
    <t>A) Razširitev pločnika</t>
  </si>
  <si>
    <t>Dobava in vgrajevanje nabrekajočega traku na stiku stari novi beton - plošča (kot na pr.: Sika swell)</t>
  </si>
  <si>
    <r>
      <t>Dobava in pritrditev prometnega znaka, podloga iz aluminijaste pločevine, znak z odsevno folijo 2. vrste, stranica 800 mm -</t>
    </r>
    <r>
      <rPr>
        <b/>
        <i/>
        <sz val="9"/>
        <rFont val="Arial"/>
        <family val="2"/>
        <charset val="238"/>
      </rPr>
      <t xml:space="preserve"> ime vodotoka "Reka"</t>
    </r>
  </si>
  <si>
    <t>Dela v nearmiranem, armiranem in prednapetem betonu se morajo izvajati po določilih tehničnih</t>
  </si>
  <si>
    <t xml:space="preserve"> predpisov, normativov in v skladu z obveznimi standardi.</t>
  </si>
  <si>
    <t>Pokrivni sloj betona nad armaturo znaša 5,0 cm.</t>
  </si>
  <si>
    <t>V vseh delovnih stikih se polaga trak, ki naberkne ob prisotnosti vlage.</t>
  </si>
  <si>
    <t>Odpornost proti učinkom mraza mora bit skLadno s SIST EN 206-1:2000, stopnja izpostavljenosti</t>
  </si>
  <si>
    <t xml:space="preserve"> XC2, XF3 (pogojI za OMO 100)</t>
  </si>
  <si>
    <t xml:space="preserve">Odpornost površine proti zmrzovanju in solem mora zadovoljevati 25 ciklusom izmeničnega zmrzovanja </t>
  </si>
  <si>
    <t>in odtaljevanja - lastnosti v skladu s SIST EN 206-1:2000, stopnja izpostavljenosti XF4,</t>
  </si>
  <si>
    <t>(OSMO 25 jus U.M1.055 iz leta 1984) tlačna trnosti C30/37, minimalna količina por 4 %</t>
  </si>
  <si>
    <r>
      <t xml:space="preserve">Izdelava podprtega opaža za robni venec - hodnike s podporami višine do 2 m, vključno  3 trikotne letvice (3 in 5 cm) in vertikalno opaženje venca - </t>
    </r>
    <r>
      <rPr>
        <b/>
        <u/>
        <sz val="9"/>
        <rFont val="Arial CE"/>
        <charset val="238"/>
      </rPr>
      <t>vidni beton</t>
    </r>
  </si>
  <si>
    <r>
      <t xml:space="preserve"> NA MOSTU </t>
    </r>
    <r>
      <rPr>
        <b/>
        <sz val="9"/>
        <color rgb="FFFF0000"/>
        <rFont val="Arial"/>
        <family val="2"/>
        <charset val="238"/>
      </rPr>
      <t>- faza 1--C</t>
    </r>
  </si>
  <si>
    <t>*Vse potrebne meritve, izdaja certifikatov, sodelovanje na tehničnem pregledu.</t>
  </si>
  <si>
    <t>*Sodelovanje pri izdelavi projekta PID-elektroinstalacije-j.razsvetljava</t>
  </si>
  <si>
    <t>*Prevozni stroški dovoza materiala in osebja</t>
  </si>
  <si>
    <t>*Droben nespecificiran material 10%</t>
  </si>
  <si>
    <t>8.0-C</t>
  </si>
  <si>
    <t>9.0-C</t>
  </si>
  <si>
    <t>Popisi del so usklajeni s TSC 09.000:2006.</t>
  </si>
  <si>
    <t>Odlaganje odpadnega asfalta in gradbenih odpadkov na komunalno deponijo, vključno s plačilom takse</t>
  </si>
  <si>
    <t>Da bi bil promet čim manj oviran, se odvoz materiala iz izkopa in rušitev vrši sukcesivno. Na gradbišču ni predvidenih deponij. Enako velja za dovoz materialov, ki jih je vgrajevati direktno - iz transportnih vozil.</t>
  </si>
  <si>
    <t>Izvajalec se je dolžan seznaniti z geomehanskim poročilom in zemeljsk dela ter izkope izvajati skladno z določili geomehanskea poročila.</t>
  </si>
  <si>
    <r>
      <t>Pred pričetkom gradnje je potrebno zavarovati podzemne TK in električne vode ter vodovod, ki niso vključeni v  projekt. Stroški prestavitev</t>
    </r>
    <r>
      <rPr>
        <u/>
        <sz val="9"/>
        <rFont val="Arial"/>
        <family val="2"/>
        <charset val="238"/>
      </rPr>
      <t xml:space="preserve"> niso </t>
    </r>
    <r>
      <rPr>
        <sz val="9"/>
        <rFont val="Arial"/>
        <family val="2"/>
        <charset val="238"/>
      </rPr>
      <t>zajeti v predračunu.</t>
    </r>
  </si>
  <si>
    <t>55 600</t>
  </si>
  <si>
    <t>Zaščita stika stebrička ograje in betona z nanosom epoxy malte po vsem obodu stebrička</t>
  </si>
  <si>
    <t>Izdelava geodetskega posnetka vodov in vris v kataster</t>
  </si>
  <si>
    <t>14.855</t>
  </si>
  <si>
    <t>Vrtanje lukenj v ojačenem cementnem betonu, površina vertikalna ali nagnjena do 45° glede na vertikalo, premera  nad 150  mm</t>
  </si>
  <si>
    <t>56.812</t>
  </si>
  <si>
    <t>Sidranje s kemičnimi sidri - armature ali moznikov v ekspanzijsko malto, vključno z vrtanjem lukenj premera 14 do 22 mm</t>
  </si>
  <si>
    <t>Doplačilo za izdelavo klančine za invalide ob vgrajevanju cementnega betona C30/37 v prerez  od 0,31 do 0,50 m3/m2-m1 (pločnik izpostavljen. XF4)</t>
  </si>
  <si>
    <t>13 143</t>
  </si>
  <si>
    <t>13 142</t>
  </si>
  <si>
    <t>13 311</t>
  </si>
  <si>
    <t>13 144</t>
  </si>
  <si>
    <t>12 383</t>
  </si>
  <si>
    <t>Rezanje asfaltne plasti s talno diamantno žago, debelina asfalta 11 do 15 cm</t>
  </si>
  <si>
    <t>29 153</t>
  </si>
  <si>
    <t>21 114</t>
  </si>
  <si>
    <t>24 313</t>
  </si>
  <si>
    <t>25 137</t>
  </si>
  <si>
    <t>Izdelava obrabne in zaporne ali zaščitne plasti bitumenskega betona BB 8k iz zmesi zrn iz karbonatnih kamnin in cestogradbenega bitumna v debelini 60 mm ( AC 8 surf B70/100 A5 )</t>
  </si>
  <si>
    <t>32 235</t>
  </si>
  <si>
    <t>53 253</t>
  </si>
  <si>
    <t>72 421</t>
  </si>
  <si>
    <t>54 543</t>
  </si>
  <si>
    <t>58 812</t>
  </si>
  <si>
    <t>Zatesnitev dilatacijske rege s polnilom za stike (penasto gumo)</t>
  </si>
  <si>
    <t>59 841</t>
  </si>
  <si>
    <t>76 111</t>
  </si>
  <si>
    <t>Začasna prestavitev obstoječih TK vodov in položitev v cevi v novi plošči pločnika</t>
  </si>
  <si>
    <t>72 311</t>
  </si>
  <si>
    <t>51 631</t>
  </si>
  <si>
    <t>Začasna prestavitev obstoječega vodovoda  pvc cev fi 110, vključno z dvakratno demontažo in postavitev v končno traso, tlačni preizkus in dezinfekcija</t>
  </si>
  <si>
    <t>Geotehnični nadzor  - razširitve pločnika na mostu</t>
  </si>
  <si>
    <t>Projektantski nadzor   - razširitve pločnika na mostu</t>
  </si>
  <si>
    <t>*Izvajalec je dolžan pred pričetkom del pisno obvestiti lastnike instalacij ob mostu (Komunala, Telekom in Elektro in JR) o pričetku del</t>
  </si>
  <si>
    <t>*Izdelava varnostnega načrta za fazo izvedbe del</t>
  </si>
  <si>
    <t>Humuziranje brežine brez valjanja, v debelini 15 cm - strojno</t>
  </si>
  <si>
    <t>Dobava in montaža LED cestne svetilke z montažnim in pritrdilnim materialom skupna moči 60 W, 6000 lm, ZR: L., IP65 material ohišja: extrudiran anodiziran aluminij - praškasto lakiran, montaža : nastavek Ø60/788/90 mm (direktni natik/pritrditev s strani). Svetilka n.pr.: Elum 1-60 W.</t>
  </si>
  <si>
    <t>Dobava in montaža  ravnih kandelabrov vroče cinkanih, debelina cinkanj minimalno 100μm vključno s statičnim izračunom in atestno dokumentacijo, za vetrno cono »I«. Kandelabri morajo ustrezati zahtevam po standardu SIST v naslednjih delih- SIST EN40 3-5. tIp n.pr. proizv. dobra naveza d.o.o. Maribor. Višina kandelabra h = 7 m.</t>
  </si>
  <si>
    <t xml:space="preserve">izvajalec mora pridobiti dovoljenje za delno zaporo ceste, od Občina Šmartno pri Litiji, v smislu 53. in 54. člena Odloka o občinskih cestah in javnih površinah v Občini Šmartno pri Litiji. Za dovoljenje mora zaprositi z vlogo. Promet na cesti je dolžan izvajalec del v času izvedbe zavarovati z ustrezno cestno - prometno signalizacijo v smislu določil Pravilnika o prometni signalizaciji in prometni opremi na cestah </t>
  </si>
  <si>
    <t>Pri obravnavani gradnji mora izvajalec del za vse faze dokazati kakovost vgrajenih materialov in izvedbenih del ter ob zaključku del predložiti Občini Šmartno pri LItiji  elaborat o kontroii kakovosti, ki ga izdela za ta dela registrirano, pooblaščeno in usposobljeno podjetje na stroške rzvajalca del oz. investitorja gradnje</t>
  </si>
  <si>
    <t>Izvajalec za vse produkte rušitvenih del in izkope ter odstranitve posebnih odpadkov sam priskrbi potrebno deponijo in plača vse spremljajoče stroške. Z vsemi odpadki je potrebno ravnati v skladu z načrtom rušitvenih del in elaboratom ravnanja z gradbenimi odpadki ter Pravilnikom o ravnanju z odpadki, ki nastanejo pri gradbenih delih.</t>
  </si>
  <si>
    <t xml:space="preserve">Ob koncu del izvajalec predloži izjavo o dokončanju del, projekte izvedenih del, vključno z geodetskim načrtom izvedenih del,izjavo o zanesljivosti objekta (pločnika in podpornega zidu) </t>
  </si>
  <si>
    <t>Po potrebi obnova elektroenergetskega soglasja, pogodbe o dobavi el. energije, pregled priključka odjemnega mesta na elektroenergetsko omrežje in pridobitev izjav o služnosti v kolikor so portrebne</t>
  </si>
  <si>
    <t>Obstoječi razdelilnik RJ.R. za javno razsvetljavo se preuredi oziroma dopolni s potrebno opremo.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</si>
</sst>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0\ &quot;€&quot;"/>
    <numFmt numFmtId="165" formatCode="#,##0.00_ ;[Red]\-#,##0.00\ "/>
  </numFmts>
  <fonts count="15" x14ac:knownFonts="1">
    <font>
      <sz val="10"/>
      <name val="Arial CE"/>
      <charset val="238"/>
    </font>
    <font>
      <sz val="9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name val="Arial CE"/>
      <charset val="238"/>
    </font>
    <font>
      <u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b/>
      <u/>
      <sz val="9"/>
      <name val="Arial CE"/>
      <charset val="238"/>
    </font>
    <font>
      <b/>
      <i/>
      <u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7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EFE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 applyBorder="1"/>
    <xf numFmtId="49" fontId="1" fillId="0" borderId="0" xfId="0" applyNumberFormat="1" applyFont="1" applyBorder="1" applyAlignment="1">
      <alignment horizontal="center" vertical="top"/>
    </xf>
    <xf numFmtId="1" fontId="1" fillId="0" borderId="0" xfId="0" applyNumberFormat="1" applyFont="1" applyBorder="1" applyAlignment="1" applyProtection="1">
      <alignment horizontal="center" vertical="top" wrapText="1" readingOrder="2"/>
    </xf>
    <xf numFmtId="0" fontId="1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left"/>
    </xf>
    <xf numFmtId="4" fontId="1" fillId="0" borderId="0" xfId="0" applyNumberFormat="1" applyFont="1" applyBorder="1"/>
    <xf numFmtId="0" fontId="1" fillId="0" borderId="0" xfId="0" applyFont="1" applyAlignment="1"/>
    <xf numFmtId="2" fontId="5" fillId="0" borderId="0" xfId="0" applyNumberFormat="1" applyFont="1" applyBorder="1" applyAlignment="1">
      <alignment horizontal="left" wrapText="1"/>
    </xf>
    <xf numFmtId="2" fontId="1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left" wrapText="1"/>
    </xf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/>
    </xf>
    <xf numFmtId="4" fontId="1" fillId="0" borderId="0" xfId="0" applyNumberFormat="1" applyFont="1" applyFill="1" applyBorder="1"/>
    <xf numFmtId="0" fontId="1" fillId="0" borderId="0" xfId="0" applyFont="1" applyFill="1" applyBorder="1"/>
    <xf numFmtId="4" fontId="6" fillId="3" borderId="7" xfId="0" applyNumberFormat="1" applyFont="1" applyFill="1" applyBorder="1"/>
    <xf numFmtId="49" fontId="1" fillId="0" borderId="0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/>
    <xf numFmtId="49" fontId="1" fillId="0" borderId="0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6" xfId="0" applyNumberFormat="1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left"/>
    </xf>
    <xf numFmtId="4" fontId="1" fillId="0" borderId="4" xfId="0" applyNumberFormat="1" applyFont="1" applyFill="1" applyBorder="1"/>
    <xf numFmtId="2" fontId="5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/>
    <xf numFmtId="2" fontId="1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/>
    <xf numFmtId="49" fontId="1" fillId="0" borderId="3" xfId="0" applyNumberFormat="1" applyFont="1" applyBorder="1" applyAlignment="1">
      <alignment horizontal="left" wrapText="1"/>
    </xf>
    <xf numFmtId="49" fontId="1" fillId="0" borderId="3" xfId="0" applyNumberFormat="1" applyFont="1" applyBorder="1" applyAlignment="1">
      <alignment horizontal="left"/>
    </xf>
    <xf numFmtId="4" fontId="1" fillId="0" borderId="3" xfId="0" applyNumberFormat="1" applyFont="1" applyBorder="1"/>
    <xf numFmtId="0" fontId="1" fillId="4" borderId="0" xfId="0" applyFont="1" applyFill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/>
    <xf numFmtId="2" fontId="1" fillId="0" borderId="0" xfId="0" applyNumberFormat="1" applyFont="1" applyBorder="1" applyAlignment="1"/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/>
    <xf numFmtId="49" fontId="1" fillId="0" borderId="2" xfId="0" applyNumberFormat="1" applyFont="1" applyBorder="1" applyAlignment="1"/>
    <xf numFmtId="0" fontId="1" fillId="0" borderId="0" xfId="0" applyFont="1" applyFill="1" applyBorder="1" applyAlignment="1"/>
    <xf numFmtId="49" fontId="1" fillId="0" borderId="4" xfId="0" applyNumberFormat="1" applyFont="1" applyFill="1" applyBorder="1" applyAlignment="1"/>
    <xf numFmtId="49" fontId="1" fillId="0" borderId="1" xfId="0" applyNumberFormat="1" applyFont="1" applyBorder="1" applyAlignment="1"/>
    <xf numFmtId="0" fontId="1" fillId="2" borderId="4" xfId="0" applyFont="1" applyFill="1" applyBorder="1" applyAlignment="1"/>
    <xf numFmtId="49" fontId="5" fillId="0" borderId="0" xfId="0" applyNumberFormat="1" applyFont="1" applyBorder="1" applyAlignment="1">
      <alignment horizontal="left" wrapText="1"/>
    </xf>
    <xf numFmtId="0" fontId="1" fillId="0" borderId="0" xfId="0" applyFont="1" applyAlignment="1"/>
    <xf numFmtId="4" fontId="1" fillId="0" borderId="1" xfId="0" applyNumberFormat="1" applyFont="1" applyFill="1" applyBorder="1"/>
    <xf numFmtId="4" fontId="1" fillId="0" borderId="2" xfId="0" applyNumberFormat="1" applyFont="1" applyFill="1" applyBorder="1"/>
    <xf numFmtId="4" fontId="1" fillId="0" borderId="3" xfId="0" applyNumberFormat="1" applyFont="1" applyFill="1" applyBorder="1"/>
    <xf numFmtId="164" fontId="1" fillId="0" borderId="1" xfId="0" applyNumberFormat="1" applyFont="1" applyBorder="1" applyAlignment="1"/>
    <xf numFmtId="164" fontId="1" fillId="0" borderId="2" xfId="0" applyNumberFormat="1" applyFont="1" applyBorder="1" applyAlignment="1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left"/>
    </xf>
    <xf numFmtId="0" fontId="1" fillId="0" borderId="0" xfId="0" applyFont="1" applyAlignment="1"/>
    <xf numFmtId="0" fontId="1" fillId="5" borderId="4" xfId="0" applyFont="1" applyFill="1" applyBorder="1" applyAlignment="1"/>
    <xf numFmtId="3" fontId="1" fillId="0" borderId="0" xfId="0" applyNumberFormat="1" applyFont="1" applyBorder="1" applyAlignment="1">
      <alignment horizontal="center"/>
    </xf>
    <xf numFmtId="49" fontId="1" fillId="5" borderId="4" xfId="0" applyNumberFormat="1" applyFont="1" applyFill="1" applyBorder="1" applyAlignment="1">
      <alignment horizontal="left" wrapText="1"/>
    </xf>
    <xf numFmtId="0" fontId="1" fillId="5" borderId="4" xfId="0" applyFont="1" applyFill="1" applyBorder="1"/>
    <xf numFmtId="0" fontId="1" fillId="5" borderId="5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4" fontId="2" fillId="0" borderId="0" xfId="0" applyNumberFormat="1" applyFont="1" applyBorder="1"/>
    <xf numFmtId="0" fontId="8" fillId="0" borderId="0" xfId="0" applyFont="1" applyFill="1" applyAlignment="1">
      <alignment horizontal="left"/>
    </xf>
    <xf numFmtId="0" fontId="0" fillId="0" borderId="0" xfId="0" applyFill="1" applyAlignment="1">
      <alignment vertical="top" wrapText="1"/>
    </xf>
    <xf numFmtId="0" fontId="0" fillId="0" borderId="0" xfId="0" applyFill="1" applyBorder="1"/>
    <xf numFmtId="4" fontId="0" fillId="0" borderId="0" xfId="0" applyNumberFormat="1" applyFill="1" applyBorder="1"/>
    <xf numFmtId="3" fontId="1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0" fontId="0" fillId="0" borderId="0" xfId="0" applyFill="1"/>
    <xf numFmtId="3" fontId="1" fillId="0" borderId="0" xfId="0" applyNumberFormat="1" applyFont="1" applyFill="1" applyBorder="1" applyAlignment="1">
      <alignment horizontal="left" vertical="top"/>
    </xf>
    <xf numFmtId="49" fontId="1" fillId="0" borderId="4" xfId="0" applyNumberFormat="1" applyFont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left" wrapText="1"/>
    </xf>
    <xf numFmtId="0" fontId="9" fillId="0" borderId="0" xfId="0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5" fillId="5" borderId="4" xfId="0" applyNumberFormat="1" applyFont="1" applyFill="1" applyBorder="1" applyAlignment="1">
      <alignment horizontal="left"/>
    </xf>
    <xf numFmtId="49" fontId="1" fillId="0" borderId="9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 wrapText="1"/>
    </xf>
    <xf numFmtId="49" fontId="1" fillId="0" borderId="9" xfId="0" applyNumberFormat="1" applyFont="1" applyBorder="1" applyAlignment="1"/>
    <xf numFmtId="4" fontId="1" fillId="0" borderId="9" xfId="0" applyNumberFormat="1" applyFont="1" applyBorder="1" applyAlignment="1">
      <alignment horizontal="center"/>
    </xf>
    <xf numFmtId="49" fontId="1" fillId="2" borderId="8" xfId="0" applyNumberFormat="1" applyFont="1" applyFill="1" applyBorder="1" applyAlignment="1">
      <alignment horizontal="center" vertical="top"/>
    </xf>
    <xf numFmtId="4" fontId="1" fillId="0" borderId="9" xfId="0" applyNumberFormat="1" applyFont="1" applyBorder="1" applyAlignment="1">
      <alignment horizontal="center" vertical="center"/>
    </xf>
    <xf numFmtId="0" fontId="1" fillId="0" borderId="2" xfId="0" applyFont="1" applyBorder="1"/>
    <xf numFmtId="0" fontId="0" fillId="0" borderId="0" xfId="0" applyBorder="1"/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/>
    <xf numFmtId="0" fontId="0" fillId="0" borderId="1" xfId="0" applyBorder="1"/>
    <xf numFmtId="49" fontId="5" fillId="0" borderId="0" xfId="0" applyNumberFormat="1" applyFont="1" applyFill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2" borderId="6" xfId="0" applyNumberFormat="1" applyFont="1" applyFill="1" applyBorder="1" applyAlignment="1">
      <alignment horizontal="left"/>
    </xf>
    <xf numFmtId="164" fontId="0" fillId="0" borderId="0" xfId="0" applyNumberFormat="1" applyFill="1" applyAlignment="1">
      <alignment horizontal="right"/>
    </xf>
    <xf numFmtId="3" fontId="1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2" fontId="5" fillId="0" borderId="0" xfId="0" applyNumberFormat="1" applyFont="1" applyBorder="1" applyAlignment="1">
      <alignment horizontal="left"/>
    </xf>
    <xf numFmtId="49" fontId="1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left" vertical="top" wrapText="1"/>
    </xf>
    <xf numFmtId="2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/>
    <xf numFmtId="49" fontId="1" fillId="0" borderId="2" xfId="0" applyNumberFormat="1" applyFont="1" applyFill="1" applyBorder="1" applyAlignment="1">
      <alignment horizontal="left" wrapText="1"/>
    </xf>
    <xf numFmtId="49" fontId="1" fillId="0" borderId="2" xfId="0" applyNumberFormat="1" applyFont="1" applyFill="1" applyBorder="1" applyAlignment="1"/>
    <xf numFmtId="49" fontId="1" fillId="0" borderId="3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/>
    <xf numFmtId="49" fontId="1" fillId="0" borderId="1" xfId="0" applyNumberFormat="1" applyFont="1" applyFill="1" applyBorder="1" applyAlignment="1">
      <alignment horizontal="left"/>
    </xf>
    <xf numFmtId="0" fontId="9" fillId="0" borderId="2" xfId="0" applyFont="1" applyBorder="1" applyAlignment="1">
      <alignment vertical="center"/>
    </xf>
    <xf numFmtId="49" fontId="5" fillId="0" borderId="2" xfId="0" applyNumberFormat="1" applyFont="1" applyBorder="1" applyAlignment="1">
      <alignment horizontal="left"/>
    </xf>
    <xf numFmtId="0" fontId="1" fillId="0" borderId="2" xfId="0" applyFont="1" applyBorder="1" applyAlignment="1"/>
    <xf numFmtId="164" fontId="1" fillId="0" borderId="0" xfId="0" applyNumberFormat="1" applyFont="1" applyFill="1" applyBorder="1" applyAlignment="1">
      <alignment horizontal="right" vertical="top"/>
    </xf>
    <xf numFmtId="2" fontId="0" fillId="0" borderId="0" xfId="0" applyNumberFormat="1" applyFill="1" applyAlignment="1">
      <alignment horizontal="center"/>
    </xf>
    <xf numFmtId="165" fontId="1" fillId="0" borderId="0" xfId="0" applyNumberFormat="1" applyFont="1" applyFill="1" applyBorder="1"/>
    <xf numFmtId="49" fontId="1" fillId="0" borderId="2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top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horizontal="right" vertical="top" wrapText="1"/>
    </xf>
    <xf numFmtId="0" fontId="10" fillId="0" borderId="0" xfId="0" applyFont="1" applyFill="1" applyBorder="1" applyAlignment="1">
      <alignment horizontal="left" vertical="top"/>
    </xf>
    <xf numFmtId="4" fontId="0" fillId="0" borderId="0" xfId="0" applyNumberFormat="1" applyFill="1"/>
    <xf numFmtId="3" fontId="1" fillId="0" borderId="0" xfId="0" applyNumberFormat="1" applyFont="1" applyFill="1" applyAlignment="1">
      <alignment horizontal="left" vertical="top"/>
    </xf>
    <xf numFmtId="0" fontId="14" fillId="0" borderId="0" xfId="0" applyFont="1" applyFill="1"/>
    <xf numFmtId="4" fontId="14" fillId="0" borderId="0" xfId="0" applyNumberFormat="1" applyFont="1" applyFill="1"/>
    <xf numFmtId="1" fontId="10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top"/>
    </xf>
    <xf numFmtId="0" fontId="0" fillId="4" borderId="0" xfId="0" applyFill="1"/>
    <xf numFmtId="49" fontId="1" fillId="4" borderId="3" xfId="0" applyNumberFormat="1" applyFont="1" applyFill="1" applyBorder="1" applyAlignment="1">
      <alignment horizontal="left" wrapText="1"/>
    </xf>
    <xf numFmtId="49" fontId="1" fillId="4" borderId="3" xfId="0" applyNumberFormat="1" applyFont="1" applyFill="1" applyBorder="1" applyAlignment="1"/>
    <xf numFmtId="164" fontId="1" fillId="4" borderId="3" xfId="0" applyNumberFormat="1" applyFont="1" applyFill="1" applyBorder="1" applyAlignment="1"/>
    <xf numFmtId="164" fontId="1" fillId="4" borderId="3" xfId="0" applyNumberFormat="1" applyFont="1" applyFill="1" applyBorder="1" applyAlignment="1">
      <alignment horizontal="right"/>
    </xf>
    <xf numFmtId="49" fontId="1" fillId="0" borderId="10" xfId="0" applyNumberFormat="1" applyFont="1" applyFill="1" applyBorder="1" applyAlignment="1">
      <alignment horizontal="left" wrapText="1"/>
    </xf>
    <xf numFmtId="49" fontId="1" fillId="6" borderId="6" xfId="0" applyNumberFormat="1" applyFont="1" applyFill="1" applyBorder="1" applyAlignment="1">
      <alignment horizontal="center" vertical="top"/>
    </xf>
    <xf numFmtId="49" fontId="5" fillId="6" borderId="4" xfId="0" applyNumberFormat="1" applyFont="1" applyFill="1" applyBorder="1" applyAlignment="1">
      <alignment horizontal="left" wrapText="1"/>
    </xf>
    <xf numFmtId="4" fontId="1" fillId="6" borderId="4" xfId="0" applyNumberFormat="1" applyFont="1" applyFill="1" applyBorder="1"/>
    <xf numFmtId="0" fontId="1" fillId="6" borderId="4" xfId="0" applyFont="1" applyFill="1" applyBorder="1"/>
    <xf numFmtId="0" fontId="1" fillId="6" borderId="5" xfId="0" applyFont="1" applyFill="1" applyBorder="1"/>
    <xf numFmtId="2" fontId="5" fillId="6" borderId="4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" fontId="10" fillId="0" borderId="0" xfId="0" applyNumberFormat="1" applyFont="1" applyBorder="1" applyAlignment="1" applyProtection="1">
      <alignment horizontal="right" vertical="top" wrapText="1"/>
    </xf>
    <xf numFmtId="3" fontId="1" fillId="0" borderId="0" xfId="0" applyNumberFormat="1" applyFont="1" applyFill="1" applyAlignment="1">
      <alignment horizontal="center" vertical="top"/>
    </xf>
    <xf numFmtId="43" fontId="0" fillId="0" borderId="0" xfId="0" applyNumberFormat="1" applyFill="1" applyBorder="1"/>
    <xf numFmtId="2" fontId="1" fillId="0" borderId="0" xfId="0" applyNumberFormat="1" applyFont="1" applyAlignment="1">
      <alignment vertical="top"/>
    </xf>
    <xf numFmtId="0" fontId="10" fillId="0" borderId="0" xfId="0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 applyProtection="1">
      <alignment horizontal="right" vertical="top" wrapText="1"/>
    </xf>
    <xf numFmtId="0" fontId="8" fillId="0" borderId="0" xfId="0" applyFont="1" applyFill="1" applyBorder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4" fillId="0" borderId="0" xfId="0" applyFont="1" applyFill="1" applyAlignment="1" applyProtection="1">
      <alignment horizontal="left" vertical="top" wrapText="1"/>
    </xf>
    <xf numFmtId="0" fontId="8" fillId="0" borderId="0" xfId="0" applyFont="1"/>
    <xf numFmtId="2" fontId="0" fillId="0" borderId="0" xfId="0" applyNumberFormat="1" applyAlignment="1">
      <alignment horizontal="left"/>
    </xf>
    <xf numFmtId="2" fontId="0" fillId="0" borderId="0" xfId="0" applyNumberFormat="1" applyFill="1" applyAlignment="1">
      <alignment horizontal="left"/>
    </xf>
    <xf numFmtId="3" fontId="1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top" wrapText="1"/>
    </xf>
    <xf numFmtId="0" fontId="0" fillId="0" borderId="0" xfId="0" applyFont="1" applyFill="1" applyAlignment="1">
      <alignment vertical="top" wrapText="1"/>
    </xf>
    <xf numFmtId="4" fontId="0" fillId="0" borderId="0" xfId="0" applyNumberFormat="1" applyFont="1" applyFill="1" applyBorder="1"/>
    <xf numFmtId="0" fontId="0" fillId="0" borderId="0" xfId="0" applyFont="1" applyFill="1" applyBorder="1" applyAlignment="1">
      <alignment vertical="top" wrapText="1"/>
    </xf>
    <xf numFmtId="4" fontId="1" fillId="0" borderId="2" xfId="0" applyNumberFormat="1" applyFont="1" applyBorder="1"/>
    <xf numFmtId="0" fontId="1" fillId="0" borderId="0" xfId="0" applyFont="1" applyBorder="1" applyAlignment="1">
      <alignment horizontal="center"/>
    </xf>
    <xf numFmtId="2" fontId="1" fillId="0" borderId="2" xfId="0" applyNumberFormat="1" applyFont="1" applyFill="1" applyBorder="1" applyAlignment="1">
      <alignment horizontal="left" wrapText="1"/>
    </xf>
    <xf numFmtId="3" fontId="1" fillId="0" borderId="0" xfId="0" applyNumberFormat="1" applyFont="1" applyFill="1" applyBorder="1" applyAlignment="1">
      <alignment horizontal="left" vertical="top" wrapText="1"/>
    </xf>
  </cellXfs>
  <cellStyles count="1">
    <cellStyle name="Navadno" xfId="0" builtinId="0"/>
  </cellStyles>
  <dxfs count="0"/>
  <tableStyles count="0" defaultTableStyle="TableStyleMedium9" defaultPivotStyle="PivotStyleLight16"/>
  <colors>
    <mruColors>
      <color rgb="FFFDE9D9"/>
      <color rgb="FFFFEFEF"/>
      <color rgb="FFDCE6F1"/>
      <color rgb="FFFFF3FF"/>
      <color rgb="FFFFCCFF"/>
      <color rgb="FFBFD5EF"/>
      <color rgb="FFEBFFFB"/>
      <color rgb="FFFFF7FF"/>
      <color rgb="FFF3FFDD"/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BreakPreview" zoomScale="106" zoomScaleNormal="100" zoomScaleSheetLayoutView="106" workbookViewId="0">
      <selection activeCell="G14" sqref="G14"/>
    </sheetView>
  </sheetViews>
  <sheetFormatPr defaultRowHeight="12.75" x14ac:dyDescent="0.2"/>
  <cols>
    <col min="1" max="1" width="5.7109375" customWidth="1"/>
    <col min="2" max="2" width="48.7109375" customWidth="1"/>
    <col min="3" max="3" width="2.5703125" customWidth="1"/>
    <col min="4" max="4" width="13" customWidth="1"/>
    <col min="5" max="5" width="3" customWidth="1"/>
    <col min="6" max="6" width="6.7109375" customWidth="1"/>
    <col min="7" max="7" width="11.85546875" style="64" customWidth="1"/>
  </cols>
  <sheetData>
    <row r="1" spans="1:8" ht="3.75" customHeight="1" x14ac:dyDescent="0.2"/>
    <row r="2" spans="1:8" x14ac:dyDescent="0.2">
      <c r="A2" s="101"/>
      <c r="B2" s="39"/>
      <c r="C2" s="54"/>
      <c r="D2" s="102"/>
      <c r="E2" s="103"/>
      <c r="F2" s="103"/>
      <c r="G2" s="103"/>
    </row>
    <row r="5" spans="1:8" x14ac:dyDescent="0.2">
      <c r="A5" s="106" t="s">
        <v>306</v>
      </c>
      <c r="B5" s="71"/>
      <c r="C5" s="69"/>
      <c r="D5" s="69"/>
      <c r="E5" s="72"/>
      <c r="F5" s="72"/>
      <c r="G5" s="73"/>
      <c r="H5" s="64"/>
    </row>
    <row r="6" spans="1:8" s="86" customFormat="1" x14ac:dyDescent="0.2">
      <c r="A6" s="104"/>
      <c r="B6" s="30"/>
      <c r="C6" s="52"/>
      <c r="D6" s="52"/>
      <c r="E6" s="24"/>
      <c r="F6" s="24"/>
      <c r="G6" s="24"/>
      <c r="H6" s="107"/>
    </row>
    <row r="7" spans="1:8" x14ac:dyDescent="0.2">
      <c r="A7" s="105" t="s">
        <v>307</v>
      </c>
      <c r="B7" s="12"/>
      <c r="C7" s="68"/>
      <c r="D7" s="1"/>
      <c r="E7" s="1"/>
      <c r="F7" s="1"/>
      <c r="G7" s="100"/>
    </row>
    <row r="8" spans="1:8" x14ac:dyDescent="0.2">
      <c r="A8" s="90" t="s">
        <v>308</v>
      </c>
      <c r="B8" s="67"/>
      <c r="C8" s="68"/>
      <c r="D8" s="1"/>
      <c r="E8" s="1"/>
      <c r="F8" s="1"/>
      <c r="G8"/>
    </row>
    <row r="9" spans="1:8" s="86" customFormat="1" x14ac:dyDescent="0.2">
      <c r="A9" s="29"/>
      <c r="B9" s="104"/>
      <c r="C9" s="52"/>
      <c r="D9" s="24"/>
    </row>
    <row r="12" spans="1:8" x14ac:dyDescent="0.2">
      <c r="A12" s="19"/>
      <c r="B12" s="18" t="s">
        <v>212</v>
      </c>
      <c r="C12" s="50"/>
      <c r="D12" s="168"/>
      <c r="F12" s="140"/>
      <c r="G12" s="45" t="s">
        <v>336</v>
      </c>
    </row>
    <row r="13" spans="1:8" x14ac:dyDescent="0.2">
      <c r="A13" s="37"/>
      <c r="B13" s="38"/>
      <c r="C13" s="48"/>
      <c r="D13" s="36"/>
    </row>
    <row r="14" spans="1:8" x14ac:dyDescent="0.2">
      <c r="A14" s="63" t="str">
        <f>+'1C-pločnik na mostu'!A285</f>
        <v>1.00</v>
      </c>
      <c r="B14" s="175" t="str">
        <f>+'1C-pločnik na mostu'!B285</f>
        <v>PREDDELA</v>
      </c>
      <c r="C14" s="48"/>
      <c r="D14" s="46"/>
      <c r="G14" s="64">
        <f>+'1C-pločnik na mostu'!F285</f>
        <v>0</v>
      </c>
    </row>
    <row r="15" spans="1:8" x14ac:dyDescent="0.2">
      <c r="A15" s="63" t="str">
        <f>+'1C-pločnik na mostu'!A286</f>
        <v>2.00</v>
      </c>
      <c r="B15" s="175" t="str">
        <f>+'1C-pločnik na mostu'!B286</f>
        <v>ZEMELJSKA DELA IN TEMELJENJE</v>
      </c>
      <c r="C15" s="48"/>
      <c r="D15" s="46"/>
      <c r="G15" s="64">
        <f>+'1C-pločnik na mostu'!F286</f>
        <v>0</v>
      </c>
    </row>
    <row r="16" spans="1:8" x14ac:dyDescent="0.2">
      <c r="A16" s="63" t="str">
        <f>+'1C-pločnik na mostu'!A287</f>
        <v>3.00</v>
      </c>
      <c r="B16" s="175" t="str">
        <f>+'1C-pločnik na mostu'!B287</f>
        <v>VOZIŠČNE KONSTRUKCIJE</v>
      </c>
      <c r="C16" s="48"/>
      <c r="D16" s="46"/>
      <c r="G16" s="64">
        <f>+'1C-pločnik na mostu'!F287</f>
        <v>0</v>
      </c>
    </row>
    <row r="17" spans="1:7" x14ac:dyDescent="0.2">
      <c r="A17" s="63" t="str">
        <f>+'1C-pločnik na mostu'!A288</f>
        <v>4.00</v>
      </c>
      <c r="B17" s="175" t="str">
        <f>+'1C-pločnik na mostu'!B288</f>
        <v>ODVODNJAVANJE</v>
      </c>
      <c r="C17" s="48"/>
      <c r="D17" s="46"/>
      <c r="G17" s="64">
        <f>+'1C-pločnik na mostu'!F288</f>
        <v>0</v>
      </c>
    </row>
    <row r="18" spans="1:7" x14ac:dyDescent="0.2">
      <c r="A18" s="63" t="str">
        <f>+'1C-pločnik na mostu'!A289</f>
        <v>5.00</v>
      </c>
      <c r="B18" s="175" t="str">
        <f>+'1C-pločnik na mostu'!B289</f>
        <v>GRADBENA IN OBRTNIŠKA DELA</v>
      </c>
      <c r="C18" s="48"/>
      <c r="D18" s="46"/>
      <c r="G18" s="64">
        <f>+'1C-pločnik na mostu'!F289</f>
        <v>0</v>
      </c>
    </row>
    <row r="19" spans="1:7" x14ac:dyDescent="0.2">
      <c r="A19" s="63" t="str">
        <f>+'1C-pločnik na mostu'!A290</f>
        <v>6.00</v>
      </c>
      <c r="B19" s="175" t="str">
        <f>+'1C-pločnik na mostu'!B290</f>
        <v>OPREMA</v>
      </c>
      <c r="C19" s="48"/>
      <c r="D19" s="46"/>
      <c r="G19" s="64">
        <f>+'1C-pločnik na mostu'!F290</f>
        <v>0</v>
      </c>
    </row>
    <row r="20" spans="1:7" x14ac:dyDescent="0.2">
      <c r="A20" s="63" t="str">
        <f>+'1C-pločnik na mostu'!A291</f>
        <v>7.00</v>
      </c>
      <c r="B20" s="175" t="str">
        <f>+'1C-pločnik na mostu'!B291</f>
        <v>TUJE STORITVE</v>
      </c>
      <c r="C20" s="48"/>
      <c r="D20" s="46"/>
      <c r="G20" s="64">
        <f>+'1C-pločnik na mostu'!F291</f>
        <v>0</v>
      </c>
    </row>
    <row r="21" spans="1:7" s="86" customFormat="1" x14ac:dyDescent="0.2">
      <c r="A21" s="126" t="str">
        <f>'1C-pločnik na mostu'!A298</f>
        <v>8.0-C</v>
      </c>
      <c r="B21" s="176" t="str">
        <f>'1C-pločnik na mostu'!B298</f>
        <v>NN DOVOD, STROŠKI JP ELEKTRO, POGODBE</v>
      </c>
      <c r="C21" s="50"/>
      <c r="D21" s="125"/>
      <c r="G21" s="107">
        <f>+'1C-pločnik na mostu'!F371</f>
        <v>0</v>
      </c>
    </row>
    <row r="22" spans="1:7" s="86" customFormat="1" x14ac:dyDescent="0.2">
      <c r="A22" s="126" t="str">
        <f>'1C-pločnik na mostu'!A377</f>
        <v>9.0-C</v>
      </c>
      <c r="B22" s="176" t="str">
        <f>'1C-pločnik na mostu'!B377</f>
        <v>JAVNA RAZSVETLJAVA</v>
      </c>
      <c r="C22" s="50"/>
      <c r="D22" s="125"/>
      <c r="G22" s="107">
        <f>+'1C-pločnik na mostu'!F469</f>
        <v>0</v>
      </c>
    </row>
    <row r="23" spans="1:7" x14ac:dyDescent="0.2">
      <c r="A23" s="19"/>
      <c r="B23" s="39" t="s">
        <v>1</v>
      </c>
      <c r="C23" s="54"/>
      <c r="D23" s="61"/>
      <c r="E23" s="61"/>
      <c r="F23" s="61"/>
      <c r="G23" s="65">
        <f>SUM(G14:G22)</f>
        <v>0</v>
      </c>
    </row>
    <row r="24" spans="1:7" x14ac:dyDescent="0.2">
      <c r="A24" s="19"/>
      <c r="B24" s="117" t="s">
        <v>296</v>
      </c>
      <c r="C24" s="51"/>
      <c r="D24" s="62"/>
      <c r="E24" s="62"/>
      <c r="F24" s="62"/>
      <c r="G24" s="66">
        <f>G23*0.22</f>
        <v>0</v>
      </c>
    </row>
    <row r="25" spans="1:7" ht="13.5" thickBot="1" x14ac:dyDescent="0.25">
      <c r="A25" s="19"/>
      <c r="B25" s="141" t="s">
        <v>2</v>
      </c>
      <c r="C25" s="142"/>
      <c r="D25" s="143"/>
      <c r="E25" s="143"/>
      <c r="F25" s="143"/>
      <c r="G25" s="144">
        <f>SUM(G23:G24)</f>
        <v>0</v>
      </c>
    </row>
    <row r="26" spans="1:7" ht="13.5" thickTop="1" x14ac:dyDescent="0.2"/>
  </sheetData>
  <sheetProtection algorithmName="SHA-512" hashValue="KiyCLooxqkgXNV3H6zp7GE6tT9ftTpQ2V2i+TLgf1nNNhhp/X9Clg/PmgaU+gq9DTv1HkCcLX16THvnSNwjcsw==" saltValue="xVh/TTnDfIm9DwC6h5RpTQ==" spinCount="100000" sheet="1" objects="1" scenarios="1"/>
  <pageMargins left="0.9055118110236221" right="0.31496062992125984" top="0.54" bottom="0.74803149606299213" header="0.31496062992125984" footer="0.31496062992125984"/>
  <pageSetup paperSize="9" orientation="portrait" r:id="rId1"/>
  <headerFooter>
    <oddHeader>&amp;LVedernjak, d.o.o.&amp;Rštev.. proj.: 285-2-08</oddHeader>
    <oddFooter>&amp;L__________________________________________________
faza 1A: pločnik na konzoli podpornega zidu
faza 1C: razširitev pločnika čez potok Reka&amp;R_______________________________________________________
LC- 209001 od km 0,050 do 0,096
in od km 0,032 do 0,050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5"/>
  <sheetViews>
    <sheetView tabSelected="1" view="pageBreakPreview" zoomScaleNormal="100" zoomScaleSheetLayoutView="100" workbookViewId="0"/>
  </sheetViews>
  <sheetFormatPr defaultRowHeight="12.75" x14ac:dyDescent="0.2"/>
  <cols>
    <col min="1" max="1" width="5.5703125" style="1" customWidth="1"/>
    <col min="2" max="2" width="48" style="1" customWidth="1"/>
    <col min="3" max="3" width="5.140625" style="1" customWidth="1"/>
    <col min="4" max="4" width="9.140625" style="74" customWidth="1"/>
    <col min="5" max="5" width="9.85546875" style="1" customWidth="1"/>
    <col min="6" max="6" width="13.7109375" style="1" customWidth="1"/>
  </cols>
  <sheetData>
    <row r="1" spans="1:7" ht="4.5" customHeight="1" x14ac:dyDescent="0.2">
      <c r="A1" s="122"/>
      <c r="B1" s="123"/>
      <c r="C1" s="124"/>
      <c r="D1" s="99"/>
      <c r="E1" s="99"/>
      <c r="F1" s="99"/>
    </row>
    <row r="2" spans="1:7" ht="11.1" customHeight="1" x14ac:dyDescent="0.2">
      <c r="A2" s="2"/>
      <c r="B2" s="12"/>
      <c r="C2" s="13"/>
      <c r="D2" s="76"/>
      <c r="E2" s="14"/>
      <c r="F2" s="14"/>
    </row>
    <row r="3" spans="1:7" ht="11.1" customHeight="1" x14ac:dyDescent="0.2">
      <c r="A3" s="91"/>
      <c r="B3" s="12"/>
      <c r="C3" s="47"/>
      <c r="D3" s="1"/>
    </row>
    <row r="4" spans="1:7" x14ac:dyDescent="0.2">
      <c r="A4" s="97"/>
      <c r="B4" s="92" t="s">
        <v>305</v>
      </c>
      <c r="C4" s="55"/>
      <c r="D4" s="72"/>
      <c r="E4" s="72"/>
      <c r="F4" s="73"/>
    </row>
    <row r="5" spans="1:7" s="86" customFormat="1" x14ac:dyDescent="0.2">
      <c r="A5" s="29"/>
      <c r="B5" s="104"/>
      <c r="C5" s="52"/>
      <c r="D5" s="24"/>
      <c r="E5" s="24"/>
      <c r="F5" s="24"/>
    </row>
    <row r="6" spans="1:7" x14ac:dyDescent="0.2">
      <c r="A6" s="90" t="s">
        <v>308</v>
      </c>
      <c r="B6" s="67"/>
      <c r="C6" s="15"/>
      <c r="D6" s="1"/>
    </row>
    <row r="7" spans="1:7" x14ac:dyDescent="0.2">
      <c r="A7" s="90"/>
      <c r="B7" s="67"/>
      <c r="C7" s="68"/>
      <c r="D7" s="1"/>
    </row>
    <row r="8" spans="1:7" ht="9.9499999999999993" customHeight="1" x14ac:dyDescent="0.2">
      <c r="A8" s="90"/>
      <c r="B8" s="67"/>
      <c r="C8" s="57"/>
      <c r="D8" s="1"/>
    </row>
    <row r="9" spans="1:7" x14ac:dyDescent="0.2">
      <c r="A9" s="139" t="s">
        <v>271</v>
      </c>
      <c r="B9" s="56"/>
      <c r="C9" s="47"/>
      <c r="D9" s="1"/>
      <c r="G9" s="100"/>
    </row>
    <row r="10" spans="1:7" x14ac:dyDescent="0.2">
      <c r="A10" s="3">
        <v>1</v>
      </c>
      <c r="B10" s="187" t="s">
        <v>343</v>
      </c>
      <c r="C10" s="187"/>
      <c r="D10" s="1"/>
      <c r="G10" s="100"/>
    </row>
    <row r="11" spans="1:7" ht="24" x14ac:dyDescent="0.2">
      <c r="A11" s="3">
        <f t="shared" ref="A11:A19" si="0">+A10+1</f>
        <v>2</v>
      </c>
      <c r="B11" s="108" t="s">
        <v>119</v>
      </c>
      <c r="C11" s="109"/>
      <c r="D11" s="1"/>
      <c r="G11" s="100"/>
    </row>
    <row r="12" spans="1:7" ht="24" x14ac:dyDescent="0.2">
      <c r="A12" s="3">
        <f t="shared" si="0"/>
        <v>3</v>
      </c>
      <c r="B12" s="108" t="s">
        <v>120</v>
      </c>
      <c r="C12" s="108"/>
      <c r="D12" s="1"/>
      <c r="G12" s="100"/>
    </row>
    <row r="13" spans="1:7" ht="48" x14ac:dyDescent="0.2">
      <c r="A13" s="3">
        <f t="shared" si="0"/>
        <v>4</v>
      </c>
      <c r="B13" s="108" t="s">
        <v>121</v>
      </c>
      <c r="C13" s="108"/>
      <c r="D13" s="1"/>
      <c r="G13" s="100"/>
    </row>
    <row r="14" spans="1:7" ht="24" x14ac:dyDescent="0.2">
      <c r="A14" s="3">
        <f t="shared" si="0"/>
        <v>5</v>
      </c>
      <c r="B14" s="108" t="s">
        <v>297</v>
      </c>
      <c r="C14" s="108"/>
      <c r="D14" s="1"/>
      <c r="G14" s="100"/>
    </row>
    <row r="15" spans="1:7" ht="96.75" customHeight="1" x14ac:dyDescent="0.2">
      <c r="A15" s="3">
        <f t="shared" si="0"/>
        <v>6</v>
      </c>
      <c r="B15" s="108" t="s">
        <v>386</v>
      </c>
      <c r="C15" s="108"/>
      <c r="D15" s="1"/>
      <c r="G15" s="100"/>
    </row>
    <row r="16" spans="1:7" ht="62.25" customHeight="1" x14ac:dyDescent="0.2">
      <c r="A16" s="3">
        <f t="shared" si="0"/>
        <v>7</v>
      </c>
      <c r="B16" s="108" t="s">
        <v>387</v>
      </c>
      <c r="C16" s="108"/>
      <c r="D16" s="1"/>
      <c r="G16" s="100"/>
    </row>
    <row r="17" spans="1:8" ht="26.25" customHeight="1" x14ac:dyDescent="0.2">
      <c r="A17" s="3">
        <f t="shared" si="0"/>
        <v>8</v>
      </c>
      <c r="B17" s="108" t="s">
        <v>123</v>
      </c>
      <c r="C17" s="108"/>
      <c r="D17" s="1"/>
      <c r="G17" s="100"/>
    </row>
    <row r="18" spans="1:8" ht="38.25" customHeight="1" x14ac:dyDescent="0.2">
      <c r="A18" s="3">
        <f t="shared" si="0"/>
        <v>9</v>
      </c>
      <c r="B18" s="138" t="s">
        <v>347</v>
      </c>
      <c r="C18" s="138"/>
      <c r="D18" s="1"/>
      <c r="G18" s="100"/>
    </row>
    <row r="19" spans="1:8" ht="48" x14ac:dyDescent="0.2">
      <c r="A19" s="3">
        <f t="shared" si="0"/>
        <v>10</v>
      </c>
      <c r="B19" s="138" t="s">
        <v>345</v>
      </c>
      <c r="C19" s="138"/>
      <c r="D19" s="1"/>
      <c r="G19" s="100"/>
    </row>
    <row r="20" spans="1:8" ht="36" x14ac:dyDescent="0.2">
      <c r="A20" s="3">
        <f>+A19+1</f>
        <v>11</v>
      </c>
      <c r="B20" s="138" t="s">
        <v>346</v>
      </c>
      <c r="C20" s="138"/>
      <c r="D20" s="1"/>
      <c r="G20" s="100"/>
    </row>
    <row r="21" spans="1:8" ht="72.75" customHeight="1" x14ac:dyDescent="0.2">
      <c r="A21" s="3">
        <f>+A20+1</f>
        <v>12</v>
      </c>
      <c r="B21" s="138" t="s">
        <v>388</v>
      </c>
      <c r="C21" s="138"/>
      <c r="D21" s="1"/>
      <c r="G21" s="100"/>
    </row>
    <row r="22" spans="1:8" ht="48" x14ac:dyDescent="0.2">
      <c r="A22" s="137">
        <v>13</v>
      </c>
      <c r="B22" s="138" t="s">
        <v>389</v>
      </c>
      <c r="C22" s="138"/>
      <c r="D22" s="1"/>
      <c r="G22" s="100"/>
    </row>
    <row r="23" spans="1:8" s="86" customFormat="1" x14ac:dyDescent="0.2">
      <c r="A23" s="137">
        <v>14</v>
      </c>
      <c r="B23" s="129" t="s">
        <v>326</v>
      </c>
      <c r="E23" s="130"/>
      <c r="F23" s="130"/>
      <c r="G23" s="130"/>
      <c r="H23" s="130"/>
    </row>
    <row r="24" spans="1:8" s="79" customFormat="1" x14ac:dyDescent="0.2">
      <c r="A24" s="137"/>
      <c r="B24" s="87" t="s">
        <v>327</v>
      </c>
      <c r="D24" s="83"/>
      <c r="E24" s="84"/>
      <c r="F24" s="85"/>
      <c r="G24" s="85"/>
      <c r="H24" s="85"/>
    </row>
    <row r="25" spans="1:8" s="79" customFormat="1" x14ac:dyDescent="0.2">
      <c r="A25" s="155">
        <v>15</v>
      </c>
      <c r="B25" s="132" t="s">
        <v>328</v>
      </c>
      <c r="D25" s="78"/>
      <c r="E25" s="78"/>
      <c r="F25" s="86"/>
      <c r="G25" s="133"/>
      <c r="H25" s="86"/>
    </row>
    <row r="26" spans="1:8" s="79" customFormat="1" ht="12.6" customHeight="1" x14ac:dyDescent="0.2">
      <c r="A26" s="137">
        <v>16</v>
      </c>
      <c r="B26" s="134" t="s">
        <v>329</v>
      </c>
      <c r="D26" s="78"/>
      <c r="E26" s="86"/>
      <c r="F26" s="135"/>
      <c r="G26" s="136"/>
      <c r="H26" s="136"/>
    </row>
    <row r="27" spans="1:8" s="86" customFormat="1" x14ac:dyDescent="0.2">
      <c r="A27" s="137">
        <v>17</v>
      </c>
      <c r="B27" s="129" t="s">
        <v>330</v>
      </c>
      <c r="E27" s="130"/>
      <c r="F27" s="130"/>
      <c r="G27" s="130"/>
      <c r="H27" s="130"/>
    </row>
    <row r="28" spans="1:8" s="79" customFormat="1" x14ac:dyDescent="0.2">
      <c r="A28" s="137"/>
      <c r="B28" s="87" t="s">
        <v>331</v>
      </c>
      <c r="D28" s="83"/>
      <c r="E28" s="84"/>
      <c r="F28" s="85"/>
      <c r="G28" s="85"/>
      <c r="H28" s="85"/>
    </row>
    <row r="29" spans="1:8" s="79" customFormat="1" x14ac:dyDescent="0.2">
      <c r="A29" s="155">
        <v>18</v>
      </c>
      <c r="B29" s="132" t="s">
        <v>332</v>
      </c>
      <c r="D29" s="78"/>
      <c r="E29" s="78"/>
      <c r="F29" s="86"/>
      <c r="G29" s="133"/>
      <c r="H29" s="86"/>
    </row>
    <row r="30" spans="1:8" s="79" customFormat="1" x14ac:dyDescent="0.2">
      <c r="A30" s="131"/>
      <c r="B30" s="132" t="s">
        <v>333</v>
      </c>
      <c r="D30" s="78"/>
      <c r="E30" s="78"/>
      <c r="F30" s="86"/>
      <c r="G30" s="133"/>
      <c r="H30" s="86"/>
    </row>
    <row r="31" spans="1:8" s="79" customFormat="1" ht="12.6" customHeight="1" x14ac:dyDescent="0.2">
      <c r="A31" s="131"/>
      <c r="B31" s="134" t="s">
        <v>334</v>
      </c>
      <c r="D31" s="78"/>
      <c r="E31" s="86"/>
      <c r="F31" s="135"/>
      <c r="G31" s="136"/>
      <c r="H31" s="136"/>
    </row>
    <row r="32" spans="1:8" ht="13.5" customHeight="1" x14ac:dyDescent="0.2"/>
    <row r="33" spans="1:10" x14ac:dyDescent="0.2">
      <c r="A33" s="93" t="s">
        <v>209</v>
      </c>
      <c r="B33" s="94" t="s">
        <v>210</v>
      </c>
      <c r="C33" s="95" t="s">
        <v>205</v>
      </c>
      <c r="D33" s="96" t="s">
        <v>206</v>
      </c>
      <c r="E33" s="98" t="s">
        <v>207</v>
      </c>
      <c r="F33" s="96" t="s">
        <v>208</v>
      </c>
      <c r="G33" s="25"/>
      <c r="H33" s="1"/>
      <c r="I33" s="1"/>
      <c r="J33" s="1"/>
    </row>
    <row r="34" spans="1:10" x14ac:dyDescent="0.2">
      <c r="D34" s="1"/>
    </row>
    <row r="35" spans="1:10" x14ac:dyDescent="0.2">
      <c r="A35" s="19" t="s">
        <v>0</v>
      </c>
      <c r="B35" s="56" t="s">
        <v>3</v>
      </c>
      <c r="C35" s="13"/>
      <c r="D35" s="178" t="s">
        <v>315</v>
      </c>
      <c r="E35" s="14"/>
      <c r="F35" s="179"/>
    </row>
    <row r="36" spans="1:10" x14ac:dyDescent="0.2">
      <c r="A36" s="2"/>
      <c r="B36" s="12"/>
      <c r="C36" s="13"/>
      <c r="D36" s="14"/>
      <c r="E36" s="14"/>
      <c r="F36" s="14"/>
    </row>
    <row r="37" spans="1:10" x14ac:dyDescent="0.2">
      <c r="A37" s="2"/>
      <c r="B37" s="165" t="s">
        <v>357</v>
      </c>
      <c r="C37" s="47"/>
      <c r="D37" s="1"/>
      <c r="G37" s="100"/>
    </row>
    <row r="38" spans="1:10" ht="75" customHeight="1" x14ac:dyDescent="0.2">
      <c r="A38" s="2" t="s">
        <v>18</v>
      </c>
      <c r="B38" s="180" t="s">
        <v>314</v>
      </c>
      <c r="C38" s="13" t="s">
        <v>8</v>
      </c>
      <c r="D38" s="5">
        <v>1</v>
      </c>
      <c r="E38" s="6"/>
      <c r="F38" s="14">
        <f>D38*E38</f>
        <v>0</v>
      </c>
    </row>
    <row r="39" spans="1:10" ht="11.1" customHeight="1" x14ac:dyDescent="0.2">
      <c r="A39" s="2"/>
      <c r="B39" s="12"/>
      <c r="C39" s="47"/>
      <c r="D39" s="14"/>
      <c r="E39" s="14"/>
      <c r="F39" s="14"/>
      <c r="G39" s="100"/>
    </row>
    <row r="40" spans="1:10" s="172" customFormat="1" ht="11.25" customHeight="1" x14ac:dyDescent="0.2">
      <c r="A40" s="169"/>
      <c r="B40" s="165" t="s">
        <v>359</v>
      </c>
      <c r="C40" s="171"/>
      <c r="D40" s="138"/>
      <c r="E40" s="24"/>
      <c r="F40" s="6"/>
      <c r="G40" s="6"/>
      <c r="H40" s="168"/>
    </row>
    <row r="41" spans="1:10" s="170" customFormat="1" ht="35.25" customHeight="1" x14ac:dyDescent="0.2">
      <c r="A41" s="2" t="s">
        <v>19</v>
      </c>
      <c r="B41" s="138" t="s">
        <v>381</v>
      </c>
      <c r="C41" s="4" t="s">
        <v>124</v>
      </c>
      <c r="D41" s="5">
        <v>1</v>
      </c>
      <c r="E41" s="6"/>
      <c r="F41" s="168">
        <f>+D41*E41</f>
        <v>0</v>
      </c>
    </row>
    <row r="42" spans="1:10" x14ac:dyDescent="0.2">
      <c r="A42" s="2"/>
      <c r="B42" s="12"/>
      <c r="C42" s="13"/>
      <c r="D42" s="14"/>
      <c r="E42" s="14"/>
      <c r="F42" s="14"/>
    </row>
    <row r="43" spans="1:10" ht="92.25" customHeight="1" x14ac:dyDescent="0.2">
      <c r="A43" s="2" t="s">
        <v>20</v>
      </c>
      <c r="B43" s="138" t="s">
        <v>316</v>
      </c>
      <c r="C43" s="4" t="s">
        <v>124</v>
      </c>
      <c r="D43" s="5">
        <v>1</v>
      </c>
      <c r="E43" s="6"/>
      <c r="F43" s="6">
        <f>+D43*E43</f>
        <v>0</v>
      </c>
    </row>
    <row r="44" spans="1:10" ht="11.1" customHeight="1" x14ac:dyDescent="0.2">
      <c r="A44" s="2"/>
      <c r="B44" s="12"/>
      <c r="C44" s="13"/>
      <c r="D44" s="14"/>
      <c r="E44" s="14"/>
      <c r="F44" s="14"/>
    </row>
    <row r="45" spans="1:10" x14ac:dyDescent="0.2">
      <c r="A45" s="162"/>
      <c r="B45" s="87" t="s">
        <v>358</v>
      </c>
      <c r="C45" s="47"/>
      <c r="D45" s="14"/>
      <c r="E45" s="14"/>
      <c r="F45" s="14"/>
      <c r="G45" s="100"/>
    </row>
    <row r="46" spans="1:10" ht="71.25" customHeight="1" x14ac:dyDescent="0.2">
      <c r="A46" s="2" t="s">
        <v>21</v>
      </c>
      <c r="B46" s="138" t="s">
        <v>317</v>
      </c>
      <c r="C46" s="4" t="s">
        <v>124</v>
      </c>
      <c r="D46" s="5">
        <v>1</v>
      </c>
      <c r="E46" s="6"/>
      <c r="F46" s="6">
        <f>+D46*E46</f>
        <v>0</v>
      </c>
    </row>
    <row r="47" spans="1:10" s="79" customFormat="1" ht="9.75" customHeight="1" x14ac:dyDescent="0.2">
      <c r="A47" s="2"/>
      <c r="B47" s="163"/>
      <c r="C47" s="77"/>
      <c r="D47" s="181"/>
      <c r="E47" s="153"/>
      <c r="F47" s="182"/>
      <c r="G47" s="80"/>
      <c r="H47" s="164"/>
    </row>
    <row r="48" spans="1:10" s="79" customFormat="1" ht="12" customHeight="1" x14ac:dyDescent="0.2">
      <c r="A48" s="169"/>
      <c r="B48" s="165" t="s">
        <v>356</v>
      </c>
      <c r="C48" s="77"/>
      <c r="D48" s="181"/>
      <c r="E48" s="153"/>
      <c r="F48" s="182"/>
      <c r="G48" s="80"/>
      <c r="H48" s="164"/>
    </row>
    <row r="49" spans="1:8" s="86" customFormat="1" ht="14.25" customHeight="1" x14ac:dyDescent="0.2">
      <c r="A49" s="2" t="s">
        <v>22</v>
      </c>
      <c r="B49" s="83" t="s">
        <v>382</v>
      </c>
      <c r="C49" s="166" t="s">
        <v>8</v>
      </c>
      <c r="D49" s="5">
        <v>1</v>
      </c>
      <c r="E49" s="6"/>
      <c r="F49" s="168">
        <f>+D49*E49</f>
        <v>0</v>
      </c>
    </row>
    <row r="50" spans="1:8" s="86" customFormat="1" ht="14.25" customHeight="1" x14ac:dyDescent="0.2">
      <c r="A50" s="2"/>
      <c r="B50" s="83"/>
      <c r="C50" s="166"/>
      <c r="D50" s="167"/>
      <c r="E50" s="6"/>
      <c r="F50" s="168"/>
    </row>
    <row r="51" spans="1:8" s="79" customFormat="1" ht="12" customHeight="1" x14ac:dyDescent="0.2">
      <c r="A51" s="169"/>
      <c r="B51" s="87" t="s">
        <v>358</v>
      </c>
      <c r="C51" s="77"/>
      <c r="D51" s="181"/>
      <c r="E51" s="153"/>
      <c r="F51" s="182"/>
      <c r="G51" s="80"/>
      <c r="H51" s="164"/>
    </row>
    <row r="52" spans="1:8" ht="36" x14ac:dyDescent="0.2">
      <c r="A52" s="2" t="s">
        <v>23</v>
      </c>
      <c r="B52" s="138" t="s">
        <v>318</v>
      </c>
      <c r="C52" s="4" t="s">
        <v>124</v>
      </c>
      <c r="D52" s="5">
        <v>1</v>
      </c>
      <c r="E52" s="6"/>
      <c r="F52" s="6">
        <f>+D52*E52</f>
        <v>0</v>
      </c>
    </row>
    <row r="53" spans="1:8" ht="11.1" customHeight="1" x14ac:dyDescent="0.2">
      <c r="A53" s="2"/>
      <c r="B53" s="12"/>
      <c r="C53" s="13"/>
      <c r="D53" s="14"/>
      <c r="E53" s="14"/>
      <c r="F53" s="14"/>
    </row>
    <row r="54" spans="1:8" x14ac:dyDescent="0.2">
      <c r="A54" s="2"/>
      <c r="B54" s="12" t="s">
        <v>16</v>
      </c>
      <c r="C54" s="13"/>
      <c r="D54" s="14"/>
      <c r="E54" s="14"/>
      <c r="F54" s="14"/>
    </row>
    <row r="55" spans="1:8" ht="36" x14ac:dyDescent="0.2">
      <c r="A55" s="2" t="s">
        <v>24</v>
      </c>
      <c r="B55" s="26" t="s">
        <v>218</v>
      </c>
      <c r="C55" s="13" t="s">
        <v>17</v>
      </c>
      <c r="D55" s="5">
        <v>15</v>
      </c>
      <c r="E55" s="14"/>
      <c r="F55" s="14">
        <f>D55*E55</f>
        <v>0</v>
      </c>
    </row>
    <row r="56" spans="1:8" x14ac:dyDescent="0.2">
      <c r="A56" s="2"/>
      <c r="B56" s="12"/>
      <c r="C56" s="13"/>
      <c r="D56" s="14"/>
      <c r="E56" s="14"/>
      <c r="F56" s="14"/>
    </row>
    <row r="57" spans="1:8" x14ac:dyDescent="0.2">
      <c r="A57" s="2"/>
      <c r="B57" s="12" t="s">
        <v>6</v>
      </c>
      <c r="C57" s="13"/>
      <c r="D57" s="14"/>
      <c r="E57" s="14"/>
      <c r="F57" s="14"/>
    </row>
    <row r="58" spans="1:8" ht="24" x14ac:dyDescent="0.2">
      <c r="A58" s="2" t="s">
        <v>25</v>
      </c>
      <c r="B58" s="12" t="s">
        <v>214</v>
      </c>
      <c r="C58" s="13" t="s">
        <v>5</v>
      </c>
      <c r="D58" s="14">
        <v>1.7999999999999999E-2</v>
      </c>
      <c r="E58" s="14"/>
      <c r="F58" s="14">
        <f>D58*E58</f>
        <v>0</v>
      </c>
    </row>
    <row r="59" spans="1:8" x14ac:dyDescent="0.2">
      <c r="A59" s="2"/>
      <c r="B59" s="12"/>
      <c r="C59" s="13"/>
      <c r="D59" s="14"/>
      <c r="E59" s="14"/>
      <c r="F59" s="14"/>
    </row>
    <row r="60" spans="1:8" x14ac:dyDescent="0.2">
      <c r="A60" s="2"/>
      <c r="B60" s="12" t="s">
        <v>7</v>
      </c>
      <c r="C60" s="13"/>
      <c r="D60" s="14"/>
      <c r="E60" s="14"/>
      <c r="F60" s="14"/>
    </row>
    <row r="61" spans="1:8" ht="24" x14ac:dyDescent="0.2">
      <c r="A61" s="2" t="s">
        <v>26</v>
      </c>
      <c r="B61" s="12" t="s">
        <v>215</v>
      </c>
      <c r="C61" s="13" t="s">
        <v>8</v>
      </c>
      <c r="D61" s="70">
        <v>2</v>
      </c>
      <c r="E61" s="14"/>
      <c r="F61" s="14">
        <f>D61*E61</f>
        <v>0</v>
      </c>
    </row>
    <row r="62" spans="1:8" x14ac:dyDescent="0.2">
      <c r="A62" s="2"/>
      <c r="B62" s="12"/>
      <c r="C62" s="13"/>
      <c r="D62" s="14"/>
      <c r="E62" s="14"/>
      <c r="F62" s="14"/>
    </row>
    <row r="63" spans="1:8" x14ac:dyDescent="0.2">
      <c r="A63" s="2"/>
      <c r="B63" s="12" t="s">
        <v>7</v>
      </c>
      <c r="C63" s="13"/>
      <c r="D63" s="14"/>
      <c r="E63" s="14"/>
      <c r="F63" s="14"/>
    </row>
    <row r="64" spans="1:8" ht="24" x14ac:dyDescent="0.2">
      <c r="A64" s="2" t="s">
        <v>27</v>
      </c>
      <c r="B64" s="12" t="s">
        <v>320</v>
      </c>
      <c r="C64" s="13" t="s">
        <v>8</v>
      </c>
      <c r="D64" s="9">
        <v>3</v>
      </c>
      <c r="E64" s="23"/>
      <c r="F64" s="23">
        <f>D64*E64</f>
        <v>0</v>
      </c>
    </row>
    <row r="65" spans="1:7" x14ac:dyDescent="0.2">
      <c r="B65" s="12"/>
      <c r="C65" s="13"/>
      <c r="D65" s="14"/>
      <c r="E65" s="14"/>
      <c r="F65" s="14"/>
    </row>
    <row r="66" spans="1:7" x14ac:dyDescent="0.2">
      <c r="B66" s="12" t="s">
        <v>9</v>
      </c>
      <c r="C66" s="13"/>
      <c r="D66" s="14"/>
      <c r="E66" s="14"/>
      <c r="F66" s="14"/>
    </row>
    <row r="67" spans="1:7" x14ac:dyDescent="0.2">
      <c r="A67" s="2" t="s">
        <v>28</v>
      </c>
      <c r="B67" s="12" t="s">
        <v>216</v>
      </c>
      <c r="C67" s="13" t="s">
        <v>8</v>
      </c>
      <c r="D67" s="5">
        <v>1</v>
      </c>
      <c r="E67" s="14"/>
      <c r="F67" s="14">
        <f>D67*E67</f>
        <v>0</v>
      </c>
    </row>
    <row r="68" spans="1:7" x14ac:dyDescent="0.2">
      <c r="A68" s="2"/>
      <c r="B68" s="12"/>
      <c r="C68" s="13"/>
      <c r="D68" s="14"/>
      <c r="E68" s="14"/>
      <c r="F68" s="14"/>
    </row>
    <row r="69" spans="1:7" x14ac:dyDescent="0.2">
      <c r="A69" s="2"/>
      <c r="B69" s="12" t="s">
        <v>52</v>
      </c>
      <c r="C69" s="13"/>
      <c r="D69" s="14"/>
      <c r="E69" s="14"/>
      <c r="F69" s="14"/>
    </row>
    <row r="70" spans="1:7" ht="36" x14ac:dyDescent="0.2">
      <c r="A70" s="2" t="s">
        <v>29</v>
      </c>
      <c r="B70" s="12" t="s">
        <v>321</v>
      </c>
      <c r="C70" s="13" t="s">
        <v>12</v>
      </c>
      <c r="D70" s="14">
        <v>14</v>
      </c>
      <c r="E70" s="14"/>
      <c r="F70" s="14">
        <f>D70*E70</f>
        <v>0</v>
      </c>
    </row>
    <row r="71" spans="1:7" ht="9.75" customHeight="1" x14ac:dyDescent="0.2">
      <c r="A71" s="2"/>
      <c r="B71" s="12"/>
      <c r="C71" s="13"/>
      <c r="D71" s="14"/>
      <c r="E71" s="14"/>
      <c r="F71" s="14"/>
    </row>
    <row r="72" spans="1:7" x14ac:dyDescent="0.2">
      <c r="A72" s="2"/>
      <c r="B72" s="12" t="s">
        <v>360</v>
      </c>
      <c r="C72" s="13"/>
      <c r="D72" s="14"/>
      <c r="E72" s="14"/>
      <c r="F72" s="14"/>
    </row>
    <row r="73" spans="1:7" ht="24" x14ac:dyDescent="0.2">
      <c r="A73" s="2" t="s">
        <v>107</v>
      </c>
      <c r="B73" s="173" t="s">
        <v>361</v>
      </c>
      <c r="C73" s="13" t="s">
        <v>12</v>
      </c>
      <c r="D73" s="14">
        <v>10</v>
      </c>
      <c r="E73" s="14"/>
      <c r="F73" s="14">
        <f>D73*E73</f>
        <v>0</v>
      </c>
    </row>
    <row r="74" spans="1:7" x14ac:dyDescent="0.2">
      <c r="A74" s="2"/>
      <c r="B74" s="12"/>
      <c r="C74" s="13"/>
      <c r="D74" s="14"/>
      <c r="E74" s="14"/>
      <c r="F74" s="14"/>
    </row>
    <row r="75" spans="1:7" x14ac:dyDescent="0.2">
      <c r="A75" s="2"/>
      <c r="B75" s="12" t="s">
        <v>13</v>
      </c>
      <c r="C75" s="13"/>
      <c r="D75" s="14"/>
      <c r="E75" s="14"/>
      <c r="F75" s="14"/>
    </row>
    <row r="76" spans="1:7" x14ac:dyDescent="0.2">
      <c r="A76" s="2" t="s">
        <v>272</v>
      </c>
      <c r="B76" s="12" t="s">
        <v>217</v>
      </c>
      <c r="C76" s="13" t="s">
        <v>12</v>
      </c>
      <c r="D76" s="14">
        <v>7</v>
      </c>
      <c r="E76" s="14"/>
      <c r="F76" s="14">
        <f>D76*E76</f>
        <v>0</v>
      </c>
    </row>
    <row r="77" spans="1:7" s="79" customFormat="1" ht="10.5" customHeight="1" x14ac:dyDescent="0.2">
      <c r="A77" s="2"/>
      <c r="B77" s="152"/>
      <c r="C77" s="77"/>
      <c r="D77" s="183"/>
      <c r="E77" s="153"/>
      <c r="F77" s="153"/>
      <c r="G77" s="80"/>
    </row>
    <row r="78" spans="1:7" s="79" customFormat="1" ht="12.75" customHeight="1" x14ac:dyDescent="0.2">
      <c r="A78" s="2"/>
      <c r="B78" s="87" t="s">
        <v>362</v>
      </c>
      <c r="C78" s="77"/>
      <c r="D78" s="183"/>
      <c r="E78" s="153"/>
      <c r="F78" s="153"/>
      <c r="G78" s="80"/>
    </row>
    <row r="79" spans="1:7" s="79" customFormat="1" ht="24" customHeight="1" x14ac:dyDescent="0.2">
      <c r="A79" s="2" t="s">
        <v>273</v>
      </c>
      <c r="B79" s="83" t="s">
        <v>344</v>
      </c>
      <c r="C79" s="154" t="s">
        <v>36</v>
      </c>
      <c r="D79" s="85">
        <v>0.3</v>
      </c>
      <c r="E79" s="85"/>
      <c r="F79" s="85">
        <f>+D79*E79</f>
        <v>0</v>
      </c>
    </row>
    <row r="80" spans="1:7" x14ac:dyDescent="0.2">
      <c r="A80" s="2"/>
      <c r="B80" s="12"/>
      <c r="C80" s="13"/>
      <c r="D80" s="14"/>
      <c r="E80" s="14"/>
      <c r="F80" s="14"/>
    </row>
    <row r="81" spans="1:6" x14ac:dyDescent="0.2">
      <c r="A81" s="19"/>
      <c r="B81" s="88" t="s">
        <v>4</v>
      </c>
      <c r="C81" s="27"/>
      <c r="D81" s="27"/>
      <c r="E81" s="28"/>
      <c r="F81" s="28">
        <f>SUM(F38:F80)</f>
        <v>0</v>
      </c>
    </row>
    <row r="82" spans="1:6" x14ac:dyDescent="0.2">
      <c r="A82" s="19"/>
      <c r="B82" s="12"/>
      <c r="C82" s="13"/>
      <c r="D82" s="14"/>
      <c r="E82" s="14"/>
      <c r="F82" s="14"/>
    </row>
    <row r="83" spans="1:6" x14ac:dyDescent="0.2">
      <c r="A83" s="19" t="s">
        <v>30</v>
      </c>
      <c r="B83" s="56" t="s">
        <v>14</v>
      </c>
      <c r="C83" s="13"/>
      <c r="D83" s="14"/>
      <c r="E83" s="14"/>
      <c r="F83" s="14"/>
    </row>
    <row r="84" spans="1:6" ht="11.45" customHeight="1" x14ac:dyDescent="0.2">
      <c r="A84" s="20"/>
      <c r="B84" s="21"/>
      <c r="C84" s="22"/>
      <c r="D84" s="23"/>
      <c r="E84" s="23"/>
      <c r="F84" s="23"/>
    </row>
    <row r="85" spans="1:6" ht="11.45" customHeight="1" x14ac:dyDescent="0.2">
      <c r="A85" s="29"/>
      <c r="B85" s="30" t="s">
        <v>363</v>
      </c>
      <c r="C85" s="22"/>
      <c r="D85" s="23"/>
      <c r="E85" s="23"/>
      <c r="F85" s="23"/>
    </row>
    <row r="86" spans="1:6" ht="11.45" customHeight="1" x14ac:dyDescent="0.2">
      <c r="A86" s="29" t="s">
        <v>53</v>
      </c>
      <c r="B86" s="30" t="s">
        <v>118</v>
      </c>
      <c r="C86" s="22" t="s">
        <v>11</v>
      </c>
      <c r="D86" s="23">
        <v>0.5</v>
      </c>
      <c r="E86" s="23"/>
      <c r="F86" s="23">
        <f>D86*E86</f>
        <v>0</v>
      </c>
    </row>
    <row r="87" spans="1:6" ht="11.45" customHeight="1" x14ac:dyDescent="0.2">
      <c r="A87" s="29"/>
      <c r="B87" s="30"/>
      <c r="C87" s="22"/>
      <c r="D87" s="23"/>
      <c r="E87" s="23"/>
      <c r="F87" s="23"/>
    </row>
    <row r="88" spans="1:6" ht="11.45" customHeight="1" x14ac:dyDescent="0.2">
      <c r="A88" s="29"/>
      <c r="B88" s="30" t="s">
        <v>31</v>
      </c>
      <c r="C88" s="22"/>
      <c r="D88" s="23"/>
      <c r="E88" s="23"/>
      <c r="F88" s="23"/>
    </row>
    <row r="89" spans="1:6" ht="11.45" customHeight="1" x14ac:dyDescent="0.2">
      <c r="A89" s="29" t="s">
        <v>53</v>
      </c>
      <c r="B89" s="31" t="s">
        <v>219</v>
      </c>
      <c r="C89" s="22" t="s">
        <v>11</v>
      </c>
      <c r="D89" s="23">
        <v>4.32</v>
      </c>
      <c r="E89" s="23"/>
      <c r="F89" s="23">
        <f>D89*E89</f>
        <v>0</v>
      </c>
    </row>
    <row r="90" spans="1:6" ht="11.45" customHeight="1" x14ac:dyDescent="0.2">
      <c r="A90" s="29"/>
      <c r="B90" s="30"/>
      <c r="C90" s="22"/>
      <c r="D90" s="23"/>
      <c r="E90" s="23"/>
      <c r="F90" s="23"/>
    </row>
    <row r="91" spans="1:6" ht="11.45" customHeight="1" x14ac:dyDescent="0.2">
      <c r="A91" s="29"/>
      <c r="B91" s="30" t="s">
        <v>32</v>
      </c>
      <c r="C91" s="22"/>
      <c r="D91" s="23"/>
      <c r="E91" s="23"/>
      <c r="F91" s="23"/>
    </row>
    <row r="92" spans="1:6" ht="11.45" customHeight="1" x14ac:dyDescent="0.2">
      <c r="A92" s="29" t="s">
        <v>54</v>
      </c>
      <c r="B92" s="31" t="s">
        <v>274</v>
      </c>
      <c r="C92" s="22" t="s">
        <v>10</v>
      </c>
      <c r="D92" s="23">
        <f>0.8*18</f>
        <v>14.4</v>
      </c>
      <c r="E92" s="23"/>
      <c r="F92" s="23">
        <f>D92*E92</f>
        <v>0</v>
      </c>
    </row>
    <row r="93" spans="1:6" ht="11.45" customHeight="1" x14ac:dyDescent="0.2">
      <c r="A93" s="29"/>
      <c r="B93" s="30"/>
      <c r="C93" s="22"/>
      <c r="D93" s="23"/>
      <c r="E93" s="23"/>
      <c r="F93" s="23"/>
    </row>
    <row r="94" spans="1:6" ht="11.45" customHeight="1" x14ac:dyDescent="0.2">
      <c r="A94" s="29"/>
      <c r="B94" s="31" t="s">
        <v>364</v>
      </c>
      <c r="C94" s="22"/>
      <c r="D94" s="23"/>
      <c r="E94" s="23"/>
      <c r="F94" s="23"/>
    </row>
    <row r="95" spans="1:6" ht="24" x14ac:dyDescent="0.2">
      <c r="A95" s="29" t="s">
        <v>55</v>
      </c>
      <c r="B95" s="31" t="s">
        <v>220</v>
      </c>
      <c r="C95" s="22" t="s">
        <v>11</v>
      </c>
      <c r="D95" s="23">
        <f>+D89-0.6*0.6*2</f>
        <v>3.6000000000000005</v>
      </c>
      <c r="E95" s="23"/>
      <c r="F95" s="23">
        <f>D95*E95</f>
        <v>0</v>
      </c>
    </row>
    <row r="96" spans="1:6" ht="12" customHeight="1" x14ac:dyDescent="0.2">
      <c r="A96" s="29"/>
      <c r="B96" s="30"/>
      <c r="C96" s="22"/>
      <c r="D96" s="23"/>
      <c r="E96" s="23"/>
      <c r="F96" s="23"/>
    </row>
    <row r="97" spans="1:6" ht="12" customHeight="1" x14ac:dyDescent="0.2">
      <c r="A97" s="29"/>
      <c r="B97" s="87" t="s">
        <v>365</v>
      </c>
      <c r="C97" s="22"/>
      <c r="D97" s="23"/>
      <c r="E97" s="23"/>
      <c r="F97" s="23"/>
    </row>
    <row r="98" spans="1:6" ht="12" customHeight="1" x14ac:dyDescent="0.2">
      <c r="A98" s="29" t="s">
        <v>56</v>
      </c>
      <c r="B98" s="31" t="s">
        <v>383</v>
      </c>
      <c r="C98" s="22" t="s">
        <v>10</v>
      </c>
      <c r="D98" s="23">
        <f>2.5*9</f>
        <v>22.5</v>
      </c>
      <c r="E98" s="23"/>
      <c r="F98" s="23">
        <f>D98*E98</f>
        <v>0</v>
      </c>
    </row>
    <row r="99" spans="1:6" ht="12" customHeight="1" x14ac:dyDescent="0.2">
      <c r="A99" s="29"/>
      <c r="B99" s="30"/>
      <c r="C99" s="22"/>
      <c r="D99" s="23"/>
      <c r="E99" s="23"/>
      <c r="F99" s="23"/>
    </row>
    <row r="100" spans="1:6" ht="12" customHeight="1" x14ac:dyDescent="0.2">
      <c r="A100" s="29"/>
      <c r="B100" s="30" t="s">
        <v>33</v>
      </c>
      <c r="C100" s="22"/>
      <c r="D100" s="23"/>
      <c r="E100" s="23"/>
      <c r="F100" s="23"/>
    </row>
    <row r="101" spans="1:6" ht="12" customHeight="1" x14ac:dyDescent="0.2">
      <c r="A101" s="29" t="s">
        <v>57</v>
      </c>
      <c r="B101" s="30" t="s">
        <v>34</v>
      </c>
      <c r="C101" s="22" t="s">
        <v>10</v>
      </c>
      <c r="D101" s="23">
        <f>+D98</f>
        <v>22.5</v>
      </c>
      <c r="E101" s="23"/>
      <c r="F101" s="23">
        <f>D101*E101</f>
        <v>0</v>
      </c>
    </row>
    <row r="102" spans="1:6" ht="12" customHeight="1" x14ac:dyDescent="0.2">
      <c r="A102" s="29"/>
      <c r="B102" s="30"/>
      <c r="C102" s="22"/>
      <c r="D102" s="23"/>
      <c r="E102" s="23"/>
      <c r="F102" s="23"/>
    </row>
    <row r="103" spans="1:6" ht="12" customHeight="1" x14ac:dyDescent="0.2">
      <c r="A103" s="29"/>
      <c r="B103" s="30" t="s">
        <v>35</v>
      </c>
      <c r="C103" s="22"/>
      <c r="D103" s="23"/>
      <c r="E103" s="23"/>
      <c r="F103" s="23"/>
    </row>
    <row r="104" spans="1:6" ht="36" x14ac:dyDescent="0.2">
      <c r="A104" s="29" t="s">
        <v>58</v>
      </c>
      <c r="B104" s="30" t="s">
        <v>265</v>
      </c>
      <c r="C104" s="22" t="s">
        <v>36</v>
      </c>
      <c r="D104" s="23">
        <f>+D89*1.9</f>
        <v>8.2080000000000002</v>
      </c>
      <c r="E104" s="23"/>
      <c r="F104" s="23">
        <f>D104*E104</f>
        <v>0</v>
      </c>
    </row>
    <row r="105" spans="1:6" ht="12" customHeight="1" x14ac:dyDescent="0.2">
      <c r="A105" s="20"/>
      <c r="B105" s="21"/>
      <c r="C105" s="22"/>
      <c r="D105" s="23"/>
      <c r="E105" s="23"/>
      <c r="F105" s="23"/>
    </row>
    <row r="106" spans="1:6" x14ac:dyDescent="0.2">
      <c r="A106" s="19"/>
      <c r="B106" s="88" t="s">
        <v>15</v>
      </c>
      <c r="C106" s="27"/>
      <c r="D106" s="34"/>
      <c r="E106" s="34"/>
      <c r="F106" s="34">
        <f>SUM(F84:F105)</f>
        <v>0</v>
      </c>
    </row>
    <row r="107" spans="1:6" x14ac:dyDescent="0.2">
      <c r="A107" s="19"/>
      <c r="B107" s="12"/>
      <c r="C107" s="13"/>
      <c r="D107" s="14"/>
      <c r="E107" s="14"/>
      <c r="F107" s="14"/>
    </row>
    <row r="108" spans="1:6" x14ac:dyDescent="0.2">
      <c r="A108" s="19" t="s">
        <v>59</v>
      </c>
      <c r="B108" s="56" t="s">
        <v>37</v>
      </c>
      <c r="C108" s="13"/>
      <c r="D108" s="14"/>
      <c r="E108" s="14"/>
      <c r="F108" s="14"/>
    </row>
    <row r="109" spans="1:6" ht="12" customHeight="1" x14ac:dyDescent="0.2">
      <c r="A109" s="19"/>
      <c r="B109" s="56"/>
      <c r="C109" s="13"/>
      <c r="D109" s="14"/>
      <c r="E109" s="14"/>
      <c r="F109" s="14"/>
    </row>
    <row r="110" spans="1:6" ht="12" customHeight="1" x14ac:dyDescent="0.2">
      <c r="A110" s="29"/>
      <c r="B110" s="30" t="s">
        <v>298</v>
      </c>
      <c r="C110" s="22"/>
      <c r="D110" s="23"/>
      <c r="E110" s="23"/>
      <c r="F110" s="23"/>
    </row>
    <row r="111" spans="1:6" ht="24" x14ac:dyDescent="0.2">
      <c r="A111" s="29" t="s">
        <v>60</v>
      </c>
      <c r="B111" s="30" t="s">
        <v>275</v>
      </c>
      <c r="C111" s="22" t="s">
        <v>12</v>
      </c>
      <c r="D111" s="23">
        <v>8</v>
      </c>
      <c r="E111" s="23"/>
      <c r="F111" s="23">
        <f>D111*E111</f>
        <v>0</v>
      </c>
    </row>
    <row r="112" spans="1:6" x14ac:dyDescent="0.2">
      <c r="A112" s="29"/>
      <c r="B112" s="30"/>
      <c r="C112" s="22"/>
      <c r="D112" s="23"/>
      <c r="E112" s="23"/>
      <c r="F112" s="23"/>
    </row>
    <row r="113" spans="1:7" x14ac:dyDescent="0.2">
      <c r="A113" s="29"/>
      <c r="B113" s="30" t="s">
        <v>300</v>
      </c>
      <c r="C113" s="50"/>
      <c r="D113" s="23"/>
      <c r="E113" s="23"/>
      <c r="F113" s="23"/>
    </row>
    <row r="114" spans="1:7" ht="24" x14ac:dyDescent="0.2">
      <c r="A114" s="2" t="s">
        <v>61</v>
      </c>
      <c r="B114" s="30" t="s">
        <v>299</v>
      </c>
      <c r="C114" s="50" t="s">
        <v>8</v>
      </c>
      <c r="D114" s="5">
        <v>16</v>
      </c>
      <c r="E114" s="23"/>
      <c r="F114" s="23">
        <f>D114*E114</f>
        <v>0</v>
      </c>
    </row>
    <row r="115" spans="1:7" x14ac:dyDescent="0.2">
      <c r="A115" s="2"/>
      <c r="B115" s="30"/>
      <c r="C115" s="22"/>
      <c r="D115" s="23"/>
      <c r="E115" s="23"/>
      <c r="F115" s="23"/>
    </row>
    <row r="116" spans="1:7" x14ac:dyDescent="0.2">
      <c r="A116" s="2"/>
      <c r="B116" s="30" t="s">
        <v>42</v>
      </c>
      <c r="C116" s="22"/>
      <c r="D116" s="23"/>
      <c r="E116" s="23"/>
      <c r="F116" s="23"/>
    </row>
    <row r="117" spans="1:7" ht="25.5" customHeight="1" x14ac:dyDescent="0.2">
      <c r="A117" s="2" t="s">
        <v>62</v>
      </c>
      <c r="B117" s="30" t="s">
        <v>302</v>
      </c>
      <c r="C117" s="22" t="s">
        <v>12</v>
      </c>
      <c r="D117" s="23">
        <v>6</v>
      </c>
      <c r="E117" s="23"/>
      <c r="F117" s="23">
        <f>D117*E117</f>
        <v>0</v>
      </c>
    </row>
    <row r="118" spans="1:7" x14ac:dyDescent="0.2">
      <c r="A118" s="2"/>
      <c r="B118" s="30"/>
      <c r="C118" s="50"/>
      <c r="D118" s="24"/>
      <c r="G118" s="100"/>
    </row>
    <row r="119" spans="1:7" x14ac:dyDescent="0.2">
      <c r="A119" s="2"/>
      <c r="B119" s="30" t="s">
        <v>39</v>
      </c>
      <c r="C119" s="50"/>
      <c r="D119" s="24"/>
      <c r="G119" s="100"/>
    </row>
    <row r="120" spans="1:7" ht="24" x14ac:dyDescent="0.2">
      <c r="A120" s="2" t="s">
        <v>63</v>
      </c>
      <c r="B120" s="30" t="s">
        <v>221</v>
      </c>
      <c r="C120" s="50" t="s">
        <v>11</v>
      </c>
      <c r="D120" s="23">
        <v>1.5</v>
      </c>
      <c r="E120" s="23"/>
      <c r="F120" s="23">
        <f>D120*E120</f>
        <v>0</v>
      </c>
      <c r="G120" s="100"/>
    </row>
    <row r="121" spans="1:7" x14ac:dyDescent="0.2">
      <c r="A121" s="2"/>
      <c r="B121" s="30"/>
      <c r="C121" s="50"/>
      <c r="D121" s="24"/>
      <c r="G121" s="100"/>
    </row>
    <row r="122" spans="1:7" x14ac:dyDescent="0.2">
      <c r="A122" s="29"/>
      <c r="B122" s="30" t="s">
        <v>40</v>
      </c>
      <c r="C122" s="50"/>
      <c r="D122" s="24"/>
      <c r="G122" s="100"/>
    </row>
    <row r="123" spans="1:7" ht="35.25" customHeight="1" x14ac:dyDescent="0.2">
      <c r="A123" s="29" t="s">
        <v>64</v>
      </c>
      <c r="B123" s="30" t="s">
        <v>222</v>
      </c>
      <c r="C123" s="50" t="s">
        <v>10</v>
      </c>
      <c r="D123" s="14">
        <f>7*0.3*2</f>
        <v>4.2</v>
      </c>
      <c r="E123" s="14"/>
      <c r="F123" s="14">
        <f>D123*E123</f>
        <v>0</v>
      </c>
      <c r="G123" s="100"/>
    </row>
    <row r="124" spans="1:7" x14ac:dyDescent="0.2">
      <c r="A124" s="2"/>
      <c r="B124" s="30"/>
      <c r="C124" s="50"/>
      <c r="D124" s="24"/>
      <c r="G124" s="100"/>
    </row>
    <row r="125" spans="1:7" x14ac:dyDescent="0.2">
      <c r="A125" s="2"/>
      <c r="B125" s="30" t="s">
        <v>367</v>
      </c>
      <c r="C125" s="50"/>
      <c r="D125" s="24"/>
      <c r="G125" s="100"/>
    </row>
    <row r="126" spans="1:7" ht="48" x14ac:dyDescent="0.2">
      <c r="A126" s="2" t="s">
        <v>65</v>
      </c>
      <c r="B126" s="30" t="s">
        <v>366</v>
      </c>
      <c r="C126" s="50" t="s">
        <v>10</v>
      </c>
      <c r="D126" s="14">
        <f>+D123</f>
        <v>4.2</v>
      </c>
      <c r="E126" s="14"/>
      <c r="F126" s="14">
        <f>D126*E126</f>
        <v>0</v>
      </c>
      <c r="G126" s="100"/>
    </row>
    <row r="127" spans="1:7" x14ac:dyDescent="0.2">
      <c r="A127" s="2"/>
      <c r="B127" s="30"/>
      <c r="C127" s="50"/>
      <c r="D127" s="24"/>
      <c r="G127" s="100"/>
    </row>
    <row r="128" spans="1:7" x14ac:dyDescent="0.2">
      <c r="A128" s="29"/>
      <c r="B128" s="30" t="s">
        <v>41</v>
      </c>
      <c r="C128" s="50"/>
      <c r="D128" s="24"/>
      <c r="G128" s="100"/>
    </row>
    <row r="129" spans="1:7" ht="48" x14ac:dyDescent="0.2">
      <c r="A129" s="29" t="s">
        <v>66</v>
      </c>
      <c r="B129" s="30" t="s">
        <v>223</v>
      </c>
      <c r="C129" s="50" t="s">
        <v>10</v>
      </c>
      <c r="D129" s="14">
        <f>+D123</f>
        <v>4.2</v>
      </c>
      <c r="E129" s="14"/>
      <c r="F129" s="14">
        <f>D129*E129</f>
        <v>0</v>
      </c>
      <c r="G129" s="100"/>
    </row>
    <row r="130" spans="1:7" x14ac:dyDescent="0.2">
      <c r="A130" s="20"/>
      <c r="B130" s="21"/>
      <c r="C130" s="22"/>
      <c r="D130" s="23"/>
      <c r="E130" s="23"/>
      <c r="F130" s="23"/>
    </row>
    <row r="131" spans="1:7" x14ac:dyDescent="0.2">
      <c r="A131" s="20"/>
      <c r="B131" s="89" t="s">
        <v>38</v>
      </c>
      <c r="C131" s="33"/>
      <c r="D131" s="34"/>
      <c r="E131" s="34"/>
      <c r="F131" s="34">
        <f>SUM(F108:F130)</f>
        <v>0</v>
      </c>
    </row>
    <row r="132" spans="1:7" x14ac:dyDescent="0.2">
      <c r="A132" s="20"/>
      <c r="B132" s="30"/>
      <c r="C132" s="22"/>
      <c r="D132" s="23"/>
      <c r="E132" s="23"/>
      <c r="F132" s="23"/>
    </row>
    <row r="133" spans="1:7" x14ac:dyDescent="0.2">
      <c r="A133" s="20" t="s">
        <v>67</v>
      </c>
      <c r="B133" s="21" t="s">
        <v>89</v>
      </c>
      <c r="C133" s="22"/>
      <c r="D133" s="23"/>
      <c r="E133" s="23"/>
      <c r="F133" s="23"/>
    </row>
    <row r="134" spans="1:7" x14ac:dyDescent="0.2">
      <c r="A134" s="20"/>
      <c r="B134" s="21"/>
      <c r="C134" s="22"/>
      <c r="D134" s="23"/>
      <c r="E134" s="23"/>
      <c r="F134" s="23"/>
    </row>
    <row r="135" spans="1:7" x14ac:dyDescent="0.2">
      <c r="A135" s="29"/>
      <c r="B135" s="30" t="s">
        <v>91</v>
      </c>
      <c r="C135" s="22"/>
      <c r="D135" s="23"/>
      <c r="E135" s="23"/>
      <c r="F135" s="23"/>
    </row>
    <row r="136" spans="1:7" ht="36" x14ac:dyDescent="0.2">
      <c r="A136" s="29" t="s">
        <v>68</v>
      </c>
      <c r="B136" s="30" t="s">
        <v>224</v>
      </c>
      <c r="C136" s="22" t="s">
        <v>12</v>
      </c>
      <c r="D136" s="23">
        <v>10</v>
      </c>
      <c r="E136" s="23"/>
      <c r="F136" s="23">
        <f>D136*E136</f>
        <v>0</v>
      </c>
    </row>
    <row r="137" spans="1:7" x14ac:dyDescent="0.2">
      <c r="A137" s="29"/>
      <c r="B137" s="30"/>
      <c r="C137" s="22"/>
      <c r="D137" s="23"/>
      <c r="E137" s="23"/>
      <c r="F137" s="23"/>
    </row>
    <row r="138" spans="1:7" ht="17.25" customHeight="1" x14ac:dyDescent="0.2">
      <c r="A138" s="29"/>
      <c r="B138" s="30" t="s">
        <v>112</v>
      </c>
      <c r="C138" s="22"/>
      <c r="D138" s="23"/>
      <c r="E138" s="23"/>
      <c r="F138" s="23"/>
    </row>
    <row r="139" spans="1:7" ht="24" x14ac:dyDescent="0.2">
      <c r="A139" s="29" t="s">
        <v>69</v>
      </c>
      <c r="B139" s="31" t="s">
        <v>225</v>
      </c>
      <c r="C139" s="22" t="s">
        <v>8</v>
      </c>
      <c r="D139" s="5">
        <v>2</v>
      </c>
      <c r="E139" s="23"/>
      <c r="F139" s="23">
        <f>D139*E139</f>
        <v>0</v>
      </c>
    </row>
    <row r="140" spans="1:7" x14ac:dyDescent="0.2">
      <c r="A140" s="29"/>
      <c r="B140" s="30"/>
      <c r="C140" s="22"/>
      <c r="D140" s="5"/>
      <c r="E140" s="23"/>
      <c r="F140" s="23"/>
    </row>
    <row r="141" spans="1:7" x14ac:dyDescent="0.2">
      <c r="A141" s="29"/>
      <c r="B141" s="30" t="s">
        <v>267</v>
      </c>
      <c r="C141" s="22"/>
      <c r="D141" s="5"/>
      <c r="E141" s="23"/>
      <c r="F141" s="23"/>
    </row>
    <row r="142" spans="1:7" ht="24" x14ac:dyDescent="0.2">
      <c r="A142" s="29" t="s">
        <v>114</v>
      </c>
      <c r="B142" s="30" t="s">
        <v>266</v>
      </c>
      <c r="C142" s="22" t="s">
        <v>8</v>
      </c>
      <c r="D142" s="5">
        <v>2</v>
      </c>
      <c r="E142" s="23"/>
      <c r="F142" s="23">
        <f>D142*E142</f>
        <v>0</v>
      </c>
    </row>
    <row r="143" spans="1:7" x14ac:dyDescent="0.2">
      <c r="A143" s="29"/>
      <c r="B143" s="30"/>
      <c r="C143" s="22"/>
      <c r="D143" s="5"/>
      <c r="E143" s="23"/>
      <c r="F143" s="23"/>
    </row>
    <row r="144" spans="1:7" x14ac:dyDescent="0.2">
      <c r="A144" s="29"/>
      <c r="B144" s="30" t="s">
        <v>113</v>
      </c>
      <c r="C144" s="22"/>
      <c r="D144" s="5"/>
      <c r="E144" s="23"/>
      <c r="F144" s="23"/>
    </row>
    <row r="145" spans="1:6" ht="24" x14ac:dyDescent="0.2">
      <c r="A145" s="29" t="s">
        <v>115</v>
      </c>
      <c r="B145" s="30" t="s">
        <v>226</v>
      </c>
      <c r="C145" s="22" t="s">
        <v>8</v>
      </c>
      <c r="D145" s="5">
        <v>2</v>
      </c>
      <c r="E145" s="23"/>
      <c r="F145" s="23">
        <f>D145*E145</f>
        <v>0</v>
      </c>
    </row>
    <row r="146" spans="1:6" x14ac:dyDescent="0.2">
      <c r="A146" s="29"/>
      <c r="B146" s="30"/>
      <c r="C146" s="22"/>
      <c r="D146" s="5"/>
      <c r="E146" s="23"/>
      <c r="F146" s="23"/>
    </row>
    <row r="147" spans="1:6" x14ac:dyDescent="0.2">
      <c r="A147" s="29"/>
      <c r="B147" s="30" t="s">
        <v>268</v>
      </c>
      <c r="C147" s="22"/>
      <c r="D147" s="5"/>
      <c r="E147" s="23"/>
      <c r="F147" s="23"/>
    </row>
    <row r="148" spans="1:6" ht="36" x14ac:dyDescent="0.2">
      <c r="A148" s="29" t="s">
        <v>116</v>
      </c>
      <c r="B148" s="30" t="s">
        <v>319</v>
      </c>
      <c r="C148" s="22" t="s">
        <v>8</v>
      </c>
      <c r="D148" s="5">
        <v>1</v>
      </c>
      <c r="E148" s="23"/>
      <c r="F148" s="23">
        <f>D148*E148</f>
        <v>0</v>
      </c>
    </row>
    <row r="149" spans="1:6" x14ac:dyDescent="0.2">
      <c r="A149" s="20"/>
      <c r="B149" s="21"/>
      <c r="C149" s="22"/>
      <c r="D149" s="23"/>
      <c r="E149" s="23"/>
      <c r="F149" s="23"/>
    </row>
    <row r="150" spans="1:6" x14ac:dyDescent="0.2">
      <c r="A150" s="19"/>
      <c r="B150" s="89" t="s">
        <v>90</v>
      </c>
      <c r="C150" s="33"/>
      <c r="D150" s="34"/>
      <c r="E150" s="34"/>
      <c r="F150" s="34">
        <f>SUM(F136:F149)</f>
        <v>0</v>
      </c>
    </row>
    <row r="151" spans="1:6" x14ac:dyDescent="0.2">
      <c r="A151" s="19"/>
      <c r="B151" s="12"/>
      <c r="C151" s="13"/>
      <c r="D151" s="14"/>
      <c r="E151" s="14"/>
      <c r="F151" s="14"/>
    </row>
    <row r="152" spans="1:6" x14ac:dyDescent="0.2">
      <c r="A152" s="19"/>
      <c r="B152" s="12"/>
      <c r="C152" s="13"/>
      <c r="D152" s="14"/>
      <c r="E152" s="14"/>
      <c r="F152" s="14"/>
    </row>
    <row r="153" spans="1:6" x14ac:dyDescent="0.2">
      <c r="A153" s="19" t="s">
        <v>70</v>
      </c>
      <c r="B153" s="56" t="s">
        <v>322</v>
      </c>
      <c r="C153" s="13"/>
      <c r="D153" s="14"/>
      <c r="E153" s="14"/>
      <c r="F153" s="14"/>
    </row>
    <row r="154" spans="1:6" x14ac:dyDescent="0.2">
      <c r="A154" s="19"/>
      <c r="B154" s="56"/>
      <c r="C154" s="13"/>
      <c r="D154" s="14"/>
      <c r="E154" s="14"/>
      <c r="F154" s="14"/>
    </row>
    <row r="155" spans="1:6" x14ac:dyDescent="0.2">
      <c r="A155" s="19"/>
      <c r="B155" s="56" t="s">
        <v>323</v>
      </c>
      <c r="C155" s="13"/>
      <c r="D155" s="14"/>
      <c r="E155" s="14"/>
      <c r="F155" s="14"/>
    </row>
    <row r="156" spans="1:6" x14ac:dyDescent="0.2">
      <c r="A156" s="2"/>
      <c r="B156" s="7"/>
      <c r="C156" s="4"/>
      <c r="D156" s="5"/>
      <c r="E156" s="6"/>
      <c r="F156" s="6"/>
    </row>
    <row r="157" spans="1:6" x14ac:dyDescent="0.2">
      <c r="A157" s="2"/>
      <c r="B157" s="177">
        <v>51121</v>
      </c>
      <c r="C157" s="13"/>
      <c r="D157" s="14"/>
      <c r="E157" s="14"/>
      <c r="F157" s="14"/>
    </row>
    <row r="158" spans="1:6" ht="24" x14ac:dyDescent="0.2">
      <c r="A158" s="29" t="s">
        <v>71</v>
      </c>
      <c r="B158" s="138" t="s">
        <v>125</v>
      </c>
      <c r="C158" s="4" t="s">
        <v>10</v>
      </c>
      <c r="D158" s="6">
        <v>9</v>
      </c>
      <c r="E158" s="6"/>
      <c r="F158" s="6">
        <f>+D158*E158</f>
        <v>0</v>
      </c>
    </row>
    <row r="159" spans="1:6" x14ac:dyDescent="0.2">
      <c r="A159" s="2"/>
      <c r="B159" s="21"/>
      <c r="C159" s="22"/>
      <c r="D159" s="23"/>
      <c r="E159" s="23"/>
      <c r="F159" s="23"/>
    </row>
    <row r="160" spans="1:6" x14ac:dyDescent="0.2">
      <c r="A160" s="2"/>
      <c r="B160" s="30" t="s">
        <v>87</v>
      </c>
      <c r="C160" s="22"/>
      <c r="D160" s="23"/>
      <c r="E160" s="23"/>
      <c r="F160" s="23"/>
    </row>
    <row r="161" spans="1:8" x14ac:dyDescent="0.2">
      <c r="A161" s="29" t="s">
        <v>72</v>
      </c>
      <c r="B161" s="30" t="s">
        <v>134</v>
      </c>
      <c r="C161" s="22" t="s">
        <v>10</v>
      </c>
      <c r="D161" s="23">
        <f>0.6*4*0.8*2</f>
        <v>3.84</v>
      </c>
      <c r="E161" s="23"/>
      <c r="F161" s="23">
        <f>D161*E161</f>
        <v>0</v>
      </c>
    </row>
    <row r="162" spans="1:8" x14ac:dyDescent="0.2">
      <c r="A162" s="20"/>
      <c r="B162" s="30"/>
      <c r="C162" s="50"/>
      <c r="D162" s="14"/>
      <c r="E162" s="14"/>
      <c r="F162" s="14"/>
    </row>
    <row r="163" spans="1:8" s="79" customFormat="1" x14ac:dyDescent="0.2">
      <c r="A163" s="29"/>
      <c r="B163" s="87">
        <v>51613</v>
      </c>
      <c r="C163" s="77"/>
      <c r="D163" s="181"/>
      <c r="E163" s="153"/>
      <c r="F163" s="153"/>
      <c r="G163" s="80"/>
    </row>
    <row r="164" spans="1:8" s="79" customFormat="1" ht="24" x14ac:dyDescent="0.2">
      <c r="A164" s="29" t="s">
        <v>73</v>
      </c>
      <c r="B164" s="83" t="s">
        <v>303</v>
      </c>
      <c r="C164" s="84" t="s">
        <v>10</v>
      </c>
      <c r="D164" s="85">
        <f>0.35*13.7</f>
        <v>4.794999999999999</v>
      </c>
      <c r="E164" s="85"/>
      <c r="F164" s="85">
        <f>+D164*E164</f>
        <v>0</v>
      </c>
    </row>
    <row r="165" spans="1:8" s="79" customFormat="1" x14ac:dyDescent="0.2">
      <c r="A165" s="29"/>
      <c r="B165" s="81"/>
      <c r="C165" s="82"/>
      <c r="D165" s="83"/>
      <c r="E165" s="84"/>
      <c r="F165" s="85"/>
      <c r="G165" s="85"/>
      <c r="H165" s="85"/>
    </row>
    <row r="166" spans="1:8" s="79" customFormat="1" x14ac:dyDescent="0.2">
      <c r="A166" s="29"/>
      <c r="B166" s="87" t="s">
        <v>377</v>
      </c>
      <c r="C166" s="77"/>
      <c r="D166" s="181"/>
      <c r="E166" s="153"/>
      <c r="F166" s="153"/>
      <c r="G166" s="80"/>
    </row>
    <row r="167" spans="1:8" s="86" customFormat="1" ht="36" x14ac:dyDescent="0.2">
      <c r="A167" s="29" t="s">
        <v>74</v>
      </c>
      <c r="B167" s="83" t="s">
        <v>335</v>
      </c>
      <c r="C167" s="84" t="s">
        <v>10</v>
      </c>
      <c r="D167" s="85">
        <f>+(0.2+0.35+0.5)*14.55</f>
        <v>15.277500000000002</v>
      </c>
      <c r="E167" s="85"/>
      <c r="F167" s="85">
        <f>+D167*E167</f>
        <v>0</v>
      </c>
    </row>
    <row r="168" spans="1:8" s="86" customFormat="1" x14ac:dyDescent="0.2">
      <c r="A168" s="29"/>
      <c r="B168" s="30"/>
      <c r="C168" s="50"/>
      <c r="D168" s="23"/>
      <c r="E168" s="24"/>
      <c r="F168" s="24"/>
      <c r="G168" s="79"/>
    </row>
    <row r="169" spans="1:8" s="86" customFormat="1" ht="10.5" customHeight="1" x14ac:dyDescent="0.2">
      <c r="A169" s="29"/>
      <c r="B169" s="30"/>
      <c r="C169" s="50"/>
      <c r="D169" s="23"/>
      <c r="E169" s="24"/>
      <c r="F169" s="24"/>
      <c r="G169" s="79"/>
    </row>
    <row r="170" spans="1:8" s="86" customFormat="1" x14ac:dyDescent="0.2">
      <c r="A170" s="29"/>
      <c r="B170" s="30" t="s">
        <v>351</v>
      </c>
      <c r="C170" s="50"/>
      <c r="D170" s="23"/>
      <c r="E170" s="24"/>
      <c r="F170" s="24"/>
      <c r="G170" s="79"/>
    </row>
    <row r="171" spans="1:8" s="86" customFormat="1" ht="23.25" customHeight="1" x14ac:dyDescent="0.2">
      <c r="A171" s="29" t="s">
        <v>75</v>
      </c>
      <c r="B171" s="30" t="s">
        <v>352</v>
      </c>
      <c r="C171" s="8" t="s">
        <v>12</v>
      </c>
      <c r="D171" s="6">
        <v>11</v>
      </c>
      <c r="E171" s="23"/>
      <c r="F171" s="23">
        <f>D171*E171</f>
        <v>0</v>
      </c>
      <c r="G171" s="79"/>
    </row>
    <row r="172" spans="1:8" s="86" customFormat="1" x14ac:dyDescent="0.2">
      <c r="A172" s="29"/>
      <c r="B172" s="30"/>
      <c r="C172" s="50"/>
      <c r="D172" s="23"/>
      <c r="E172" s="24"/>
      <c r="F172" s="24"/>
      <c r="G172" s="79"/>
    </row>
    <row r="173" spans="1:8" s="86" customFormat="1" x14ac:dyDescent="0.2">
      <c r="A173" s="29"/>
      <c r="B173" s="30" t="s">
        <v>353</v>
      </c>
      <c r="C173" s="50"/>
      <c r="D173" s="23"/>
      <c r="E173" s="24"/>
      <c r="F173" s="24"/>
      <c r="G173" s="79"/>
    </row>
    <row r="174" spans="1:8" s="86" customFormat="1" ht="35.25" customHeight="1" x14ac:dyDescent="0.2">
      <c r="A174" s="29" t="s">
        <v>76</v>
      </c>
      <c r="B174" s="30" t="s">
        <v>354</v>
      </c>
      <c r="C174" s="8" t="s">
        <v>12</v>
      </c>
      <c r="D174" s="6">
        <v>11</v>
      </c>
      <c r="E174" s="23"/>
      <c r="F174" s="23">
        <f>D174*E174</f>
        <v>0</v>
      </c>
      <c r="G174" s="79"/>
    </row>
    <row r="175" spans="1:8" s="86" customFormat="1" x14ac:dyDescent="0.2">
      <c r="A175" s="29"/>
      <c r="B175" s="30"/>
      <c r="C175" s="22"/>
      <c r="D175" s="23"/>
      <c r="E175" s="23"/>
      <c r="F175" s="23"/>
    </row>
    <row r="176" spans="1:8" s="86" customFormat="1" x14ac:dyDescent="0.2">
      <c r="A176" s="29"/>
      <c r="B176" s="30" t="s">
        <v>293</v>
      </c>
      <c r="C176" s="22"/>
      <c r="D176" s="23"/>
      <c r="E176" s="23"/>
      <c r="F176" s="23"/>
    </row>
    <row r="177" spans="1:6" s="86" customFormat="1" ht="36" x14ac:dyDescent="0.2">
      <c r="A177" s="29" t="s">
        <v>77</v>
      </c>
      <c r="B177" s="31" t="s">
        <v>227</v>
      </c>
      <c r="C177" s="22" t="s">
        <v>85</v>
      </c>
      <c r="D177" s="23">
        <v>480</v>
      </c>
      <c r="E177" s="23"/>
      <c r="F177" s="23">
        <f>D177*E177</f>
        <v>0</v>
      </c>
    </row>
    <row r="178" spans="1:6" s="86" customFormat="1" x14ac:dyDescent="0.2">
      <c r="A178" s="29"/>
      <c r="B178" s="30"/>
      <c r="C178" s="22"/>
      <c r="D178" s="23"/>
      <c r="E178" s="23"/>
      <c r="F178" s="23"/>
    </row>
    <row r="179" spans="1:6" s="86" customFormat="1" x14ac:dyDescent="0.2">
      <c r="A179" s="29"/>
      <c r="B179" s="30" t="s">
        <v>294</v>
      </c>
      <c r="C179" s="22"/>
      <c r="D179" s="23"/>
      <c r="E179" s="23"/>
      <c r="F179" s="23"/>
    </row>
    <row r="180" spans="1:6" s="86" customFormat="1" ht="36" x14ac:dyDescent="0.2">
      <c r="A180" s="29" t="s">
        <v>82</v>
      </c>
      <c r="B180" s="31" t="s">
        <v>292</v>
      </c>
      <c r="C180" s="22" t="s">
        <v>85</v>
      </c>
      <c r="D180" s="23">
        <v>200</v>
      </c>
      <c r="E180" s="23"/>
      <c r="F180" s="23">
        <f>D180*E180</f>
        <v>0</v>
      </c>
    </row>
    <row r="181" spans="1:6" s="86" customFormat="1" ht="11.45" customHeight="1" x14ac:dyDescent="0.2">
      <c r="A181" s="29"/>
      <c r="B181" s="30"/>
      <c r="C181" s="22"/>
      <c r="D181" s="23"/>
      <c r="E181" s="23"/>
      <c r="F181" s="23"/>
    </row>
    <row r="182" spans="1:6" s="86" customFormat="1" ht="11.45" customHeight="1" x14ac:dyDescent="0.2">
      <c r="A182" s="29"/>
      <c r="B182" s="30" t="s">
        <v>282</v>
      </c>
      <c r="C182" s="22"/>
      <c r="D182" s="23"/>
      <c r="E182" s="23"/>
      <c r="F182" s="23"/>
    </row>
    <row r="183" spans="1:6" s="86" customFormat="1" ht="11.45" customHeight="1" x14ac:dyDescent="0.2">
      <c r="A183" s="29" t="s">
        <v>92</v>
      </c>
      <c r="B183" s="156" t="s">
        <v>135</v>
      </c>
      <c r="C183" s="22" t="s">
        <v>8</v>
      </c>
      <c r="D183" s="5">
        <v>16</v>
      </c>
      <c r="E183" s="23"/>
      <c r="F183" s="23">
        <f>D183*E183</f>
        <v>0</v>
      </c>
    </row>
    <row r="184" spans="1:6" s="86" customFormat="1" ht="11.45" customHeight="1" x14ac:dyDescent="0.2">
      <c r="A184" s="29"/>
      <c r="B184" s="30"/>
      <c r="C184" s="22"/>
      <c r="D184" s="23"/>
      <c r="E184" s="23"/>
      <c r="F184" s="23"/>
    </row>
    <row r="185" spans="1:6" s="86" customFormat="1" x14ac:dyDescent="0.2">
      <c r="A185" s="29"/>
      <c r="B185" s="30" t="s">
        <v>88</v>
      </c>
      <c r="C185" s="22"/>
      <c r="D185" s="23"/>
      <c r="E185" s="23"/>
      <c r="F185" s="23"/>
    </row>
    <row r="186" spans="1:6" s="86" customFormat="1" ht="24" x14ac:dyDescent="0.2">
      <c r="A186" s="29" t="s">
        <v>93</v>
      </c>
      <c r="B186" s="30" t="s">
        <v>228</v>
      </c>
      <c r="C186" s="22" t="s">
        <v>11</v>
      </c>
      <c r="D186" s="23">
        <v>0.75</v>
      </c>
      <c r="E186" s="23"/>
      <c r="F186" s="23">
        <f>D186*E186</f>
        <v>0</v>
      </c>
    </row>
    <row r="187" spans="1:6" s="86" customFormat="1" x14ac:dyDescent="0.2">
      <c r="A187" s="29"/>
      <c r="B187" s="30"/>
      <c r="C187" s="24"/>
      <c r="D187" s="24"/>
      <c r="E187" s="24"/>
      <c r="F187" s="24"/>
    </row>
    <row r="188" spans="1:6" s="86" customFormat="1" x14ac:dyDescent="0.2">
      <c r="A188" s="29"/>
      <c r="B188" s="30" t="s">
        <v>83</v>
      </c>
      <c r="C188" s="22"/>
      <c r="D188" s="23"/>
      <c r="E188" s="23"/>
      <c r="F188" s="23"/>
    </row>
    <row r="189" spans="1:6" s="86" customFormat="1" ht="24" x14ac:dyDescent="0.2">
      <c r="A189" s="29" t="s">
        <v>94</v>
      </c>
      <c r="B189" s="30" t="s">
        <v>229</v>
      </c>
      <c r="C189" s="22" t="s">
        <v>11</v>
      </c>
      <c r="D189" s="23">
        <v>1.28</v>
      </c>
      <c r="E189" s="23"/>
      <c r="F189" s="23">
        <f>D189*E189</f>
        <v>0</v>
      </c>
    </row>
    <row r="190" spans="1:6" s="86" customFormat="1" x14ac:dyDescent="0.2">
      <c r="A190" s="29"/>
      <c r="B190" s="30"/>
      <c r="C190" s="22"/>
      <c r="D190" s="23"/>
      <c r="E190" s="23"/>
      <c r="F190" s="23"/>
    </row>
    <row r="191" spans="1:6" s="86" customFormat="1" x14ac:dyDescent="0.2">
      <c r="A191" s="29"/>
      <c r="B191" s="30" t="s">
        <v>368</v>
      </c>
      <c r="C191" s="22"/>
      <c r="D191" s="23"/>
      <c r="E191" s="23"/>
      <c r="F191" s="23"/>
    </row>
    <row r="192" spans="1:6" s="86" customFormat="1" ht="23.25" customHeight="1" x14ac:dyDescent="0.2">
      <c r="A192" s="29" t="s">
        <v>95</v>
      </c>
      <c r="B192" s="30" t="s">
        <v>269</v>
      </c>
      <c r="C192" s="22" t="s">
        <v>11</v>
      </c>
      <c r="D192" s="23">
        <f>14.55*0.25</f>
        <v>3.6375000000000002</v>
      </c>
      <c r="E192" s="23"/>
      <c r="F192" s="23">
        <f>D192*E192</f>
        <v>0</v>
      </c>
    </row>
    <row r="193" spans="1:7" s="86" customFormat="1" x14ac:dyDescent="0.2">
      <c r="A193" s="29"/>
      <c r="B193" s="30"/>
      <c r="C193" s="50"/>
      <c r="D193" s="23"/>
      <c r="E193" s="24"/>
      <c r="F193" s="24"/>
      <c r="G193" s="79"/>
    </row>
    <row r="194" spans="1:7" s="86" customFormat="1" x14ac:dyDescent="0.2">
      <c r="A194" s="29"/>
      <c r="B194" s="30" t="s">
        <v>368</v>
      </c>
      <c r="C194" s="50"/>
      <c r="D194" s="23"/>
      <c r="E194" s="24"/>
      <c r="F194" s="24"/>
      <c r="G194" s="79"/>
    </row>
    <row r="195" spans="1:7" s="86" customFormat="1" ht="37.5" customHeight="1" x14ac:dyDescent="0.2">
      <c r="A195" s="29" t="s">
        <v>96</v>
      </c>
      <c r="B195" s="30" t="s">
        <v>355</v>
      </c>
      <c r="C195" s="50" t="s">
        <v>8</v>
      </c>
      <c r="D195" s="5">
        <v>2</v>
      </c>
      <c r="E195" s="23"/>
      <c r="F195" s="23">
        <f>D195*E195</f>
        <v>0</v>
      </c>
      <c r="G195" s="79"/>
    </row>
    <row r="196" spans="1:7" s="86" customFormat="1" x14ac:dyDescent="0.2">
      <c r="A196" s="29"/>
      <c r="B196" s="30"/>
      <c r="C196" s="22"/>
      <c r="D196" s="23"/>
      <c r="E196" s="23"/>
      <c r="F196" s="23"/>
    </row>
    <row r="197" spans="1:7" x14ac:dyDescent="0.2">
      <c r="A197" s="29"/>
      <c r="B197" s="30" t="s">
        <v>84</v>
      </c>
      <c r="C197" s="22"/>
      <c r="D197" s="23"/>
      <c r="E197" s="23"/>
      <c r="F197" s="23"/>
    </row>
    <row r="198" spans="1:7" ht="24" x14ac:dyDescent="0.2">
      <c r="A198" s="29" t="s">
        <v>97</v>
      </c>
      <c r="B198" s="31" t="s">
        <v>230</v>
      </c>
      <c r="C198" s="22" t="s">
        <v>11</v>
      </c>
      <c r="D198" s="23">
        <f>+D192</f>
        <v>3.6375000000000002</v>
      </c>
      <c r="E198" s="23"/>
      <c r="F198" s="23">
        <f>D198*E198</f>
        <v>0</v>
      </c>
    </row>
    <row r="199" spans="1:7" x14ac:dyDescent="0.2">
      <c r="A199" s="29"/>
      <c r="B199" s="30"/>
      <c r="C199" s="22"/>
      <c r="D199" s="23"/>
      <c r="E199" s="23"/>
      <c r="F199" s="23"/>
    </row>
    <row r="200" spans="1:7" x14ac:dyDescent="0.2">
      <c r="A200" s="29"/>
      <c r="B200" s="30" t="s">
        <v>369</v>
      </c>
      <c r="C200" s="22"/>
      <c r="D200" s="23"/>
      <c r="E200" s="23"/>
      <c r="F200" s="23"/>
    </row>
    <row r="201" spans="1:7" ht="24" x14ac:dyDescent="0.2">
      <c r="A201" s="29" t="s">
        <v>98</v>
      </c>
      <c r="B201" s="138" t="s">
        <v>127</v>
      </c>
      <c r="C201" s="8" t="s">
        <v>12</v>
      </c>
      <c r="D201" s="6">
        <v>35</v>
      </c>
      <c r="E201" s="6"/>
      <c r="F201" s="23">
        <f>D201*E201</f>
        <v>0</v>
      </c>
    </row>
    <row r="202" spans="1:7" ht="11.45" customHeight="1" x14ac:dyDescent="0.2">
      <c r="A202" s="29"/>
      <c r="B202" s="30"/>
      <c r="C202" s="22"/>
      <c r="D202" s="23"/>
      <c r="E202" s="23"/>
      <c r="F202" s="23"/>
    </row>
    <row r="203" spans="1:7" ht="11.45" customHeight="1" x14ac:dyDescent="0.2">
      <c r="A203" s="29"/>
      <c r="B203" s="30" t="s">
        <v>371</v>
      </c>
      <c r="C203" s="22"/>
      <c r="D203" s="23"/>
      <c r="E203" s="23"/>
      <c r="F203" s="23"/>
    </row>
    <row r="204" spans="1:7" ht="11.45" customHeight="1" x14ac:dyDescent="0.2">
      <c r="A204" s="29" t="s">
        <v>108</v>
      </c>
      <c r="B204" s="138" t="s">
        <v>270</v>
      </c>
      <c r="C204" s="22" t="s">
        <v>8</v>
      </c>
      <c r="D204" s="5">
        <v>1</v>
      </c>
      <c r="E204" s="6"/>
      <c r="F204" s="23">
        <f>D204*E204</f>
        <v>0</v>
      </c>
    </row>
    <row r="205" spans="1:7" ht="11.45" customHeight="1" x14ac:dyDescent="0.2">
      <c r="A205" s="29"/>
      <c r="B205" s="30"/>
      <c r="C205" s="22"/>
      <c r="D205" s="23"/>
      <c r="E205" s="23"/>
      <c r="F205" s="23"/>
    </row>
    <row r="206" spans="1:7" ht="11.45" customHeight="1" x14ac:dyDescent="0.2">
      <c r="A206" s="29"/>
      <c r="B206" s="30" t="s">
        <v>283</v>
      </c>
      <c r="C206" s="22"/>
      <c r="D206" s="23"/>
      <c r="E206" s="23"/>
      <c r="F206" s="23"/>
    </row>
    <row r="207" spans="1:7" ht="11.45" customHeight="1" x14ac:dyDescent="0.2">
      <c r="A207" s="29" t="s">
        <v>109</v>
      </c>
      <c r="B207" s="30" t="s">
        <v>86</v>
      </c>
      <c r="C207" s="22" t="s">
        <v>10</v>
      </c>
      <c r="D207" s="23">
        <f>0.7*18</f>
        <v>12.6</v>
      </c>
      <c r="E207" s="23"/>
      <c r="F207" s="23">
        <f>D207*E207</f>
        <v>0</v>
      </c>
    </row>
    <row r="208" spans="1:7" ht="11.45" customHeight="1" x14ac:dyDescent="0.2">
      <c r="B208" s="30"/>
      <c r="C208" s="22"/>
      <c r="D208" s="23"/>
      <c r="E208" s="23"/>
      <c r="F208" s="23"/>
    </row>
    <row r="209" spans="1:7" ht="11.45" customHeight="1" x14ac:dyDescent="0.2">
      <c r="B209" s="30" t="s">
        <v>370</v>
      </c>
      <c r="C209" s="22"/>
      <c r="D209" s="23"/>
      <c r="E209" s="23"/>
      <c r="F209" s="23"/>
    </row>
    <row r="210" spans="1:7" ht="36" x14ac:dyDescent="0.2">
      <c r="A210" s="29" t="s">
        <v>110</v>
      </c>
      <c r="B210" s="138" t="s">
        <v>126</v>
      </c>
      <c r="C210" s="22" t="s">
        <v>10</v>
      </c>
      <c r="D210" s="23">
        <v>13</v>
      </c>
      <c r="E210" s="23"/>
      <c r="F210" s="23">
        <f>D210*E210</f>
        <v>0</v>
      </c>
    </row>
    <row r="211" spans="1:7" ht="12" customHeight="1" x14ac:dyDescent="0.2">
      <c r="A211" s="29"/>
      <c r="B211" s="138"/>
      <c r="C211" s="22"/>
      <c r="D211" s="23"/>
      <c r="E211" s="23"/>
      <c r="F211" s="23"/>
    </row>
    <row r="212" spans="1:7" x14ac:dyDescent="0.2">
      <c r="A212" s="29"/>
      <c r="B212" s="21" t="s">
        <v>128</v>
      </c>
      <c r="C212" s="22"/>
      <c r="D212" s="23"/>
      <c r="E212" s="23"/>
      <c r="F212" s="23"/>
    </row>
    <row r="213" spans="1:7" x14ac:dyDescent="0.2">
      <c r="A213" s="29"/>
      <c r="B213" s="30"/>
      <c r="C213" s="22"/>
      <c r="D213" s="23"/>
      <c r="E213" s="23"/>
      <c r="F213" s="23"/>
    </row>
    <row r="214" spans="1:7" x14ac:dyDescent="0.2">
      <c r="A214" s="29"/>
      <c r="B214" s="30" t="s">
        <v>284</v>
      </c>
      <c r="C214" s="22"/>
      <c r="D214" s="23"/>
      <c r="E214" s="23"/>
      <c r="F214" s="23"/>
    </row>
    <row r="215" spans="1:7" ht="24" x14ac:dyDescent="0.2">
      <c r="A215" s="29" t="s">
        <v>111</v>
      </c>
      <c r="B215" s="31" t="s">
        <v>324</v>
      </c>
      <c r="C215" s="22" t="s">
        <v>12</v>
      </c>
      <c r="D215" s="23">
        <f>15+2*1.25</f>
        <v>17.5</v>
      </c>
      <c r="E215" s="23"/>
      <c r="F215" s="23">
        <f>D215*E215</f>
        <v>0</v>
      </c>
    </row>
    <row r="216" spans="1:7" x14ac:dyDescent="0.2">
      <c r="A216" s="29"/>
      <c r="B216" s="30"/>
      <c r="C216" s="50"/>
      <c r="D216" s="1"/>
      <c r="G216" s="100"/>
    </row>
    <row r="217" spans="1:7" x14ac:dyDescent="0.2">
      <c r="B217" s="174" t="s">
        <v>373</v>
      </c>
      <c r="C217" s="50"/>
      <c r="D217" s="1"/>
      <c r="G217" s="100"/>
    </row>
    <row r="218" spans="1:7" ht="24" x14ac:dyDescent="0.2">
      <c r="A218" s="29" t="s">
        <v>276</v>
      </c>
      <c r="B218" s="30" t="s">
        <v>372</v>
      </c>
      <c r="C218" s="50" t="s">
        <v>12</v>
      </c>
      <c r="D218" s="14">
        <f>+D215+2*2</f>
        <v>21.5</v>
      </c>
      <c r="E218" s="14"/>
      <c r="F218" s="14">
        <f>D218*E218</f>
        <v>0</v>
      </c>
      <c r="G218" s="100"/>
    </row>
    <row r="219" spans="1:7" x14ac:dyDescent="0.2">
      <c r="A219" s="29"/>
      <c r="B219" s="30"/>
      <c r="C219" s="22"/>
      <c r="D219" s="23"/>
      <c r="E219" s="23"/>
      <c r="F219" s="23"/>
    </row>
    <row r="220" spans="1:7" x14ac:dyDescent="0.2">
      <c r="A220" s="29"/>
      <c r="B220" s="30" t="s">
        <v>285</v>
      </c>
      <c r="C220" s="22"/>
      <c r="D220" s="23"/>
      <c r="E220" s="23"/>
      <c r="F220" s="23"/>
    </row>
    <row r="221" spans="1:7" ht="24" x14ac:dyDescent="0.2">
      <c r="A221" s="29" t="s">
        <v>277</v>
      </c>
      <c r="B221" s="30" t="s">
        <v>231</v>
      </c>
      <c r="C221" s="22" t="s">
        <v>12</v>
      </c>
      <c r="D221" s="23">
        <f>+D218</f>
        <v>21.5</v>
      </c>
      <c r="E221" s="23"/>
      <c r="F221" s="23">
        <f>D221*E221</f>
        <v>0</v>
      </c>
    </row>
    <row r="222" spans="1:7" x14ac:dyDescent="0.2">
      <c r="A222" s="29"/>
      <c r="B222" s="30"/>
      <c r="C222" s="22"/>
      <c r="D222" s="23"/>
      <c r="E222" s="23"/>
      <c r="F222" s="23"/>
    </row>
    <row r="223" spans="1:7" x14ac:dyDescent="0.2">
      <c r="A223" s="29"/>
      <c r="B223" s="30" t="s">
        <v>348</v>
      </c>
      <c r="C223" s="22"/>
      <c r="D223" s="23"/>
      <c r="E223" s="23"/>
      <c r="F223" s="23"/>
    </row>
    <row r="224" spans="1:7" ht="24" x14ac:dyDescent="0.2">
      <c r="A224" s="29" t="s">
        <v>278</v>
      </c>
      <c r="B224" s="30" t="s">
        <v>349</v>
      </c>
      <c r="C224" s="50" t="s">
        <v>8</v>
      </c>
      <c r="D224" s="5">
        <v>8</v>
      </c>
      <c r="E224" s="23"/>
      <c r="F224" s="23">
        <f>D224*E224</f>
        <v>0</v>
      </c>
    </row>
    <row r="225" spans="1:6" x14ac:dyDescent="0.2">
      <c r="A225" s="29"/>
      <c r="B225" s="30"/>
      <c r="C225" s="22"/>
      <c r="D225" s="23"/>
      <c r="E225" s="23"/>
      <c r="F225" s="23"/>
    </row>
    <row r="226" spans="1:6" x14ac:dyDescent="0.2">
      <c r="A226" s="29"/>
      <c r="B226" s="21" t="s">
        <v>129</v>
      </c>
      <c r="C226" s="22"/>
      <c r="D226" s="23"/>
      <c r="E226" s="23"/>
      <c r="F226" s="23"/>
    </row>
    <row r="227" spans="1:6" x14ac:dyDescent="0.2">
      <c r="A227" s="29"/>
      <c r="B227" s="30" t="s">
        <v>122</v>
      </c>
      <c r="C227" s="22"/>
      <c r="D227" s="23"/>
      <c r="E227" s="23"/>
      <c r="F227" s="23"/>
    </row>
    <row r="228" spans="1:6" ht="24" x14ac:dyDescent="0.2">
      <c r="A228" s="29" t="s">
        <v>279</v>
      </c>
      <c r="B228" s="138" t="s">
        <v>132</v>
      </c>
      <c r="C228" s="8" t="s">
        <v>8</v>
      </c>
      <c r="D228" s="5">
        <v>2</v>
      </c>
      <c r="E228" s="23"/>
      <c r="F228" s="23">
        <f>D228*E228</f>
        <v>0</v>
      </c>
    </row>
    <row r="229" spans="1:6" x14ac:dyDescent="0.2">
      <c r="A229" s="29"/>
      <c r="B229" s="30" t="s">
        <v>122</v>
      </c>
      <c r="C229" s="22"/>
      <c r="D229" s="23"/>
      <c r="E229" s="23"/>
      <c r="F229" s="23"/>
    </row>
    <row r="230" spans="1:6" ht="24" x14ac:dyDescent="0.2">
      <c r="A230" s="29" t="s">
        <v>280</v>
      </c>
      <c r="B230" s="138" t="s">
        <v>130</v>
      </c>
      <c r="C230" s="8" t="s">
        <v>8</v>
      </c>
      <c r="D230" s="5">
        <v>2</v>
      </c>
      <c r="E230" s="23"/>
      <c r="F230" s="23">
        <f>D230*E230</f>
        <v>0</v>
      </c>
    </row>
    <row r="231" spans="1:6" x14ac:dyDescent="0.2">
      <c r="B231" s="30" t="s">
        <v>122</v>
      </c>
      <c r="C231" s="22"/>
      <c r="D231" s="23"/>
      <c r="E231" s="23"/>
      <c r="F231" s="23"/>
    </row>
    <row r="232" spans="1:6" ht="24" x14ac:dyDescent="0.2">
      <c r="A232" s="29" t="s">
        <v>281</v>
      </c>
      <c r="B232" s="138" t="s">
        <v>133</v>
      </c>
      <c r="C232" s="8" t="s">
        <v>8</v>
      </c>
      <c r="D232" s="5">
        <v>4</v>
      </c>
      <c r="E232" s="23"/>
      <c r="F232" s="23">
        <f>D232*E232</f>
        <v>0</v>
      </c>
    </row>
    <row r="233" spans="1:6" x14ac:dyDescent="0.2">
      <c r="A233" s="20"/>
      <c r="B233" s="21"/>
      <c r="C233" s="22"/>
      <c r="D233" s="23"/>
      <c r="E233" s="23"/>
      <c r="F233" s="23"/>
    </row>
    <row r="234" spans="1:6" x14ac:dyDescent="0.2">
      <c r="A234" s="20"/>
      <c r="B234" s="89" t="s">
        <v>43</v>
      </c>
      <c r="C234" s="33"/>
      <c r="D234" s="34"/>
      <c r="E234" s="34"/>
      <c r="F234" s="34">
        <f>SUM(F153:F233)</f>
        <v>0</v>
      </c>
    </row>
    <row r="235" spans="1:6" x14ac:dyDescent="0.2">
      <c r="A235" s="20"/>
      <c r="B235" s="30"/>
      <c r="C235" s="22"/>
      <c r="D235" s="23"/>
      <c r="E235" s="23"/>
      <c r="F235" s="23"/>
    </row>
    <row r="236" spans="1:6" ht="17.25" customHeight="1" x14ac:dyDescent="0.2">
      <c r="A236" s="20"/>
      <c r="B236" s="30"/>
      <c r="C236" s="22"/>
      <c r="D236" s="23"/>
      <c r="E236" s="23"/>
      <c r="F236" s="23"/>
    </row>
    <row r="237" spans="1:6" x14ac:dyDescent="0.2">
      <c r="A237" s="19" t="s">
        <v>78</v>
      </c>
      <c r="B237" s="21" t="s">
        <v>45</v>
      </c>
      <c r="C237" s="13"/>
      <c r="D237" s="14"/>
      <c r="E237" s="14"/>
      <c r="F237" s="14"/>
    </row>
    <row r="238" spans="1:6" x14ac:dyDescent="0.2">
      <c r="A238" s="2"/>
      <c r="B238" s="12"/>
      <c r="C238" s="13"/>
      <c r="D238" s="14"/>
      <c r="E238" s="14"/>
      <c r="F238" s="14"/>
    </row>
    <row r="239" spans="1:6" x14ac:dyDescent="0.2">
      <c r="A239" s="2"/>
      <c r="B239" s="12" t="s">
        <v>81</v>
      </c>
      <c r="C239" s="13"/>
      <c r="D239" s="14"/>
      <c r="E239" s="14"/>
      <c r="F239" s="14"/>
    </row>
    <row r="240" spans="1:6" ht="24" x14ac:dyDescent="0.2">
      <c r="A240" s="2" t="s">
        <v>79</v>
      </c>
      <c r="B240" s="30" t="s">
        <v>232</v>
      </c>
      <c r="C240" s="13" t="s">
        <v>8</v>
      </c>
      <c r="D240" s="5">
        <v>2</v>
      </c>
      <c r="E240" s="23"/>
      <c r="F240" s="23">
        <f>D240*E240</f>
        <v>0</v>
      </c>
    </row>
    <row r="241" spans="1:6" ht="15.75" customHeight="1" x14ac:dyDescent="0.2">
      <c r="A241" s="2"/>
      <c r="B241" s="30"/>
      <c r="C241" s="13"/>
      <c r="D241" s="23"/>
      <c r="E241" s="23"/>
      <c r="F241" s="23"/>
    </row>
    <row r="242" spans="1:6" ht="15" customHeight="1" x14ac:dyDescent="0.2">
      <c r="A242" s="2"/>
      <c r="B242" s="30" t="s">
        <v>81</v>
      </c>
      <c r="C242" s="13"/>
      <c r="D242" s="5"/>
      <c r="E242" s="23"/>
      <c r="F242" s="23"/>
    </row>
    <row r="243" spans="1:6" ht="36" x14ac:dyDescent="0.2">
      <c r="A243" s="2" t="s">
        <v>80</v>
      </c>
      <c r="B243" s="30" t="s">
        <v>325</v>
      </c>
      <c r="C243" s="13" t="s">
        <v>8</v>
      </c>
      <c r="D243" s="5">
        <v>2</v>
      </c>
      <c r="E243" s="23"/>
      <c r="F243" s="23">
        <f>D243*E243</f>
        <v>0</v>
      </c>
    </row>
    <row r="244" spans="1:6" x14ac:dyDescent="0.2">
      <c r="A244" s="19"/>
      <c r="B244" s="56"/>
      <c r="C244" s="13"/>
      <c r="D244" s="14"/>
      <c r="E244" s="14"/>
      <c r="F244" s="14"/>
    </row>
    <row r="245" spans="1:6" x14ac:dyDescent="0.2">
      <c r="A245" s="19"/>
      <c r="B245" s="88" t="s">
        <v>46</v>
      </c>
      <c r="C245" s="27"/>
      <c r="D245" s="28"/>
      <c r="E245" s="28"/>
      <c r="F245" s="28">
        <f>SUM(F239:F244)</f>
        <v>0</v>
      </c>
    </row>
    <row r="246" spans="1:6" x14ac:dyDescent="0.2">
      <c r="A246" s="19"/>
      <c r="B246" s="12"/>
      <c r="C246" s="13"/>
      <c r="D246" s="14"/>
      <c r="E246" s="14"/>
      <c r="F246" s="14"/>
    </row>
    <row r="247" spans="1:6" x14ac:dyDescent="0.2">
      <c r="A247" s="19"/>
      <c r="B247" s="12"/>
      <c r="C247" s="13"/>
      <c r="D247" s="14"/>
      <c r="E247" s="14"/>
      <c r="F247" s="14"/>
    </row>
    <row r="248" spans="1:6" x14ac:dyDescent="0.2">
      <c r="A248" s="19" t="s">
        <v>99</v>
      </c>
      <c r="B248" s="56" t="s">
        <v>47</v>
      </c>
      <c r="C248" s="13"/>
      <c r="D248" s="14"/>
      <c r="E248" s="14"/>
      <c r="F248" s="14"/>
    </row>
    <row r="249" spans="1:6" x14ac:dyDescent="0.2">
      <c r="A249" s="19"/>
      <c r="B249" s="56"/>
      <c r="C249" s="13"/>
      <c r="D249" s="14"/>
      <c r="E249" s="14"/>
      <c r="F249" s="14"/>
    </row>
    <row r="250" spans="1:6" x14ac:dyDescent="0.2">
      <c r="A250" s="29"/>
      <c r="B250" s="30" t="s">
        <v>374</v>
      </c>
      <c r="C250" s="22"/>
      <c r="D250" s="23"/>
      <c r="E250" s="23"/>
      <c r="F250" s="23"/>
    </row>
    <row r="251" spans="1:6" s="86" customFormat="1" ht="36" x14ac:dyDescent="0.2">
      <c r="A251" s="29" t="s">
        <v>100</v>
      </c>
      <c r="B251" s="30" t="s">
        <v>378</v>
      </c>
      <c r="C251" s="22" t="s">
        <v>12</v>
      </c>
      <c r="D251" s="23">
        <v>18</v>
      </c>
      <c r="E251" s="23"/>
      <c r="F251" s="23">
        <f>D251*E251</f>
        <v>0</v>
      </c>
    </row>
    <row r="252" spans="1:6" s="86" customFormat="1" x14ac:dyDescent="0.2">
      <c r="A252" s="29"/>
      <c r="B252" s="30"/>
      <c r="C252" s="22"/>
      <c r="D252" s="23"/>
      <c r="E252" s="23"/>
      <c r="F252" s="23"/>
    </row>
    <row r="253" spans="1:6" s="86" customFormat="1" x14ac:dyDescent="0.2">
      <c r="A253" s="29"/>
      <c r="B253" s="30" t="s">
        <v>288</v>
      </c>
      <c r="C253" s="22"/>
      <c r="D253" s="23"/>
      <c r="E253" s="23"/>
      <c r="F253" s="23"/>
    </row>
    <row r="254" spans="1:6" s="86" customFormat="1" ht="24" customHeight="1" x14ac:dyDescent="0.2">
      <c r="A254" s="29" t="s">
        <v>101</v>
      </c>
      <c r="B254" s="31" t="s">
        <v>375</v>
      </c>
      <c r="C254" s="22" t="s">
        <v>12</v>
      </c>
      <c r="D254" s="23">
        <f>+D251</f>
        <v>18</v>
      </c>
      <c r="E254" s="23"/>
      <c r="F254" s="23">
        <f>D254*E254</f>
        <v>0</v>
      </c>
    </row>
    <row r="255" spans="1:6" x14ac:dyDescent="0.2">
      <c r="A255" s="2"/>
      <c r="B255" s="30"/>
      <c r="C255" s="22"/>
      <c r="D255" s="23"/>
      <c r="E255" s="23"/>
      <c r="F255" s="23"/>
    </row>
    <row r="256" spans="1:6" x14ac:dyDescent="0.2">
      <c r="A256" s="2"/>
      <c r="B256" s="30" t="s">
        <v>376</v>
      </c>
      <c r="C256" s="22"/>
      <c r="D256" s="23"/>
      <c r="E256" s="23"/>
      <c r="F256" s="23"/>
    </row>
    <row r="257" spans="1:6" ht="36" x14ac:dyDescent="0.2">
      <c r="A257" s="2" t="s">
        <v>102</v>
      </c>
      <c r="B257" s="138" t="s">
        <v>131</v>
      </c>
      <c r="C257" s="4" t="s">
        <v>8</v>
      </c>
      <c r="D257" s="9">
        <v>3</v>
      </c>
      <c r="E257" s="6"/>
      <c r="F257" s="23">
        <f>D257*E257</f>
        <v>0</v>
      </c>
    </row>
    <row r="258" spans="1:6" x14ac:dyDescent="0.2">
      <c r="A258" s="29"/>
      <c r="B258" s="30"/>
      <c r="C258" s="22"/>
      <c r="D258" s="23"/>
      <c r="E258" s="23"/>
      <c r="F258" s="23"/>
    </row>
    <row r="259" spans="1:6" x14ac:dyDescent="0.2">
      <c r="A259" s="29"/>
      <c r="B259" s="30" t="s">
        <v>289</v>
      </c>
      <c r="C259" s="22"/>
      <c r="D259" s="23"/>
      <c r="E259" s="23"/>
      <c r="F259" s="23"/>
    </row>
    <row r="260" spans="1:6" ht="24" x14ac:dyDescent="0.2">
      <c r="A260" s="2" t="s">
        <v>103</v>
      </c>
      <c r="B260" s="138" t="s">
        <v>263</v>
      </c>
      <c r="C260" s="4" t="s">
        <v>8</v>
      </c>
      <c r="D260" s="9">
        <v>1</v>
      </c>
      <c r="E260" s="6"/>
      <c r="F260" s="23">
        <f>D260*E260</f>
        <v>0</v>
      </c>
    </row>
    <row r="261" spans="1:6" s="86" customFormat="1" x14ac:dyDescent="0.2">
      <c r="A261" s="29"/>
      <c r="B261" s="30"/>
      <c r="C261" s="22"/>
      <c r="D261" s="23"/>
      <c r="E261" s="23"/>
      <c r="F261" s="23"/>
    </row>
    <row r="262" spans="1:6" s="86" customFormat="1" x14ac:dyDescent="0.2">
      <c r="A262" s="29"/>
      <c r="B262" s="30" t="s">
        <v>290</v>
      </c>
      <c r="C262" s="22"/>
      <c r="D262" s="23"/>
      <c r="E262" s="23"/>
      <c r="F262" s="23"/>
    </row>
    <row r="263" spans="1:6" s="86" customFormat="1" x14ac:dyDescent="0.2">
      <c r="A263" s="29" t="s">
        <v>104</v>
      </c>
      <c r="B263" s="30" t="s">
        <v>380</v>
      </c>
      <c r="C263" s="22" t="s">
        <v>49</v>
      </c>
      <c r="D263" s="5">
        <v>10</v>
      </c>
      <c r="E263" s="23"/>
      <c r="F263" s="23">
        <f>D263*E263</f>
        <v>0</v>
      </c>
    </row>
    <row r="264" spans="1:6" s="86" customFormat="1" x14ac:dyDescent="0.2">
      <c r="A264" s="29"/>
      <c r="B264" s="30"/>
      <c r="C264" s="22"/>
      <c r="D264" s="5"/>
      <c r="E264" s="23"/>
      <c r="F264" s="23"/>
    </row>
    <row r="265" spans="1:6" s="86" customFormat="1" x14ac:dyDescent="0.2">
      <c r="A265" s="29"/>
      <c r="B265" s="30" t="s">
        <v>291</v>
      </c>
      <c r="C265" s="22"/>
      <c r="D265" s="5"/>
      <c r="E265" s="23"/>
      <c r="F265" s="23"/>
    </row>
    <row r="266" spans="1:6" s="86" customFormat="1" x14ac:dyDescent="0.2">
      <c r="A266" s="29" t="s">
        <v>105</v>
      </c>
      <c r="B266" s="30" t="s">
        <v>379</v>
      </c>
      <c r="C266" s="22" t="s">
        <v>8</v>
      </c>
      <c r="D266" s="5">
        <v>1</v>
      </c>
      <c r="E266" s="23"/>
      <c r="F266" s="23">
        <f>D266*E266</f>
        <v>0</v>
      </c>
    </row>
    <row r="267" spans="1:6" s="86" customFormat="1" x14ac:dyDescent="0.2">
      <c r="A267" s="29"/>
      <c r="B267" s="30"/>
      <c r="C267" s="22"/>
      <c r="D267" s="5"/>
      <c r="E267" s="23"/>
      <c r="F267" s="23"/>
    </row>
    <row r="268" spans="1:6" s="86" customFormat="1" x14ac:dyDescent="0.2">
      <c r="A268" s="29"/>
      <c r="B268" s="30" t="s">
        <v>301</v>
      </c>
      <c r="C268" s="22"/>
      <c r="D268" s="23"/>
      <c r="E268" s="23"/>
      <c r="F268" s="23"/>
    </row>
    <row r="269" spans="1:6" s="86" customFormat="1" ht="48" x14ac:dyDescent="0.2">
      <c r="A269" s="29" t="s">
        <v>106</v>
      </c>
      <c r="B269" s="10" t="s">
        <v>264</v>
      </c>
      <c r="C269" s="11" t="s">
        <v>49</v>
      </c>
      <c r="D269" s="6">
        <v>10</v>
      </c>
      <c r="E269" s="6"/>
      <c r="F269" s="23">
        <f>D269*E269</f>
        <v>0</v>
      </c>
    </row>
    <row r="270" spans="1:6" s="86" customFormat="1" x14ac:dyDescent="0.2">
      <c r="A270" s="29"/>
      <c r="B270" s="30"/>
      <c r="C270" s="22"/>
      <c r="D270" s="23"/>
      <c r="E270" s="23"/>
      <c r="F270" s="23"/>
    </row>
    <row r="271" spans="1:6" s="86" customFormat="1" x14ac:dyDescent="0.2">
      <c r="A271" s="29"/>
      <c r="B271" s="30" t="s">
        <v>50</v>
      </c>
      <c r="C271" s="22"/>
      <c r="D271" s="24"/>
      <c r="E271" s="23"/>
      <c r="F271" s="23"/>
    </row>
    <row r="272" spans="1:6" s="86" customFormat="1" ht="24" x14ac:dyDescent="0.2">
      <c r="A272" s="29" t="s">
        <v>117</v>
      </c>
      <c r="B272" s="30" t="s">
        <v>304</v>
      </c>
      <c r="C272" s="22" t="s">
        <v>8</v>
      </c>
      <c r="D272" s="9">
        <v>1</v>
      </c>
      <c r="E272" s="23"/>
      <c r="F272" s="23">
        <f>D272*E272</f>
        <v>0</v>
      </c>
    </row>
    <row r="273" spans="1:6" s="86" customFormat="1" x14ac:dyDescent="0.2">
      <c r="A273" s="29"/>
      <c r="B273" s="30"/>
      <c r="C273" s="22"/>
      <c r="D273" s="24"/>
      <c r="E273" s="23"/>
      <c r="F273" s="23"/>
    </row>
    <row r="274" spans="1:6" s="86" customFormat="1" x14ac:dyDescent="0.2">
      <c r="A274" s="29"/>
      <c r="B274" s="30" t="s">
        <v>51</v>
      </c>
      <c r="C274" s="22"/>
      <c r="D274" s="24"/>
      <c r="E274" s="23"/>
      <c r="F274" s="23"/>
    </row>
    <row r="275" spans="1:6" s="86" customFormat="1" ht="24" x14ac:dyDescent="0.2">
      <c r="A275" s="29" t="s">
        <v>286</v>
      </c>
      <c r="B275" s="31" t="s">
        <v>295</v>
      </c>
      <c r="C275" s="22" t="s">
        <v>8</v>
      </c>
      <c r="D275" s="9">
        <v>1</v>
      </c>
      <c r="E275" s="23"/>
      <c r="F275" s="23">
        <f>D275*E275</f>
        <v>0</v>
      </c>
    </row>
    <row r="276" spans="1:6" s="86" customFormat="1" x14ac:dyDescent="0.2">
      <c r="A276" s="29"/>
      <c r="B276" s="30"/>
      <c r="C276" s="22"/>
      <c r="D276" s="24"/>
      <c r="E276" s="23"/>
      <c r="F276" s="23"/>
    </row>
    <row r="277" spans="1:6" s="86" customFormat="1" x14ac:dyDescent="0.2">
      <c r="A277" s="29"/>
      <c r="B277" s="30" t="s">
        <v>44</v>
      </c>
      <c r="C277" s="22"/>
      <c r="D277" s="23"/>
      <c r="E277" s="23"/>
      <c r="F277" s="23"/>
    </row>
    <row r="278" spans="1:6" s="86" customFormat="1" ht="24" x14ac:dyDescent="0.2">
      <c r="A278" s="29" t="s">
        <v>287</v>
      </c>
      <c r="B278" s="30" t="s">
        <v>233</v>
      </c>
      <c r="C278" s="22" t="s">
        <v>10</v>
      </c>
      <c r="D278" s="23">
        <f>3*9</f>
        <v>27</v>
      </c>
      <c r="E278" s="23"/>
      <c r="F278" s="23">
        <f>D278*E278</f>
        <v>0</v>
      </c>
    </row>
    <row r="279" spans="1:6" s="86" customFormat="1" ht="11.45" customHeight="1" x14ac:dyDescent="0.2">
      <c r="A279" s="20"/>
      <c r="B279" s="21"/>
      <c r="C279" s="22"/>
      <c r="D279" s="23"/>
      <c r="E279" s="23"/>
      <c r="F279" s="23"/>
    </row>
    <row r="280" spans="1:6" s="86" customFormat="1" ht="11.45" customHeight="1" x14ac:dyDescent="0.2">
      <c r="A280" s="127" t="s">
        <v>122</v>
      </c>
      <c r="B280" s="89" t="s">
        <v>48</v>
      </c>
      <c r="C280" s="33"/>
      <c r="D280" s="34"/>
      <c r="E280" s="34"/>
      <c r="F280" s="34">
        <f>SUM(F248:F279)</f>
        <v>0</v>
      </c>
    </row>
    <row r="281" spans="1:6" s="86" customFormat="1" ht="6.75" customHeight="1" x14ac:dyDescent="0.2">
      <c r="A281" s="20"/>
      <c r="B281" s="30"/>
      <c r="C281" s="22"/>
      <c r="D281" s="23"/>
      <c r="E281" s="23"/>
      <c r="F281" s="23"/>
    </row>
    <row r="282" spans="1:6" ht="8.25" customHeight="1" x14ac:dyDescent="0.2">
      <c r="A282" s="19"/>
      <c r="B282" s="12"/>
      <c r="C282" s="13"/>
      <c r="D282" s="14"/>
      <c r="E282" s="14"/>
      <c r="F282" s="14"/>
    </row>
    <row r="283" spans="1:6" ht="11.45" customHeight="1" x14ac:dyDescent="0.2">
      <c r="A283" s="2"/>
      <c r="B283" s="56" t="s">
        <v>213</v>
      </c>
      <c r="D283" s="14"/>
      <c r="E283" s="14"/>
      <c r="F283" s="14"/>
    </row>
    <row r="284" spans="1:6" ht="9" customHeight="1" x14ac:dyDescent="0.2">
      <c r="A284" s="35"/>
      <c r="B284" s="16"/>
      <c r="C284" s="17"/>
      <c r="D284" s="36"/>
      <c r="E284" s="36"/>
      <c r="F284" s="36"/>
    </row>
    <row r="285" spans="1:6" ht="11.45" customHeight="1" x14ac:dyDescent="0.2">
      <c r="A285" s="37" t="str">
        <f>A35</f>
        <v>1.00</v>
      </c>
      <c r="B285" s="38" t="str">
        <f>B35</f>
        <v>PREDDELA</v>
      </c>
      <c r="C285" s="13"/>
      <c r="D285" s="14"/>
      <c r="E285" s="14"/>
      <c r="F285" s="14">
        <f>F81</f>
        <v>0</v>
      </c>
    </row>
    <row r="286" spans="1:6" ht="11.45" customHeight="1" x14ac:dyDescent="0.2">
      <c r="A286" s="37" t="str">
        <f>A83</f>
        <v>2.00</v>
      </c>
      <c r="B286" s="38" t="str">
        <f>B83</f>
        <v>ZEMELJSKA DELA IN TEMELJENJE</v>
      </c>
      <c r="C286" s="13"/>
      <c r="D286" s="14"/>
      <c r="E286" s="14"/>
      <c r="F286" s="14">
        <f>F106</f>
        <v>0</v>
      </c>
    </row>
    <row r="287" spans="1:6" ht="11.45" customHeight="1" x14ac:dyDescent="0.2">
      <c r="A287" s="37" t="str">
        <f>A108</f>
        <v>3.00</v>
      </c>
      <c r="B287" s="38" t="str">
        <f>B108</f>
        <v>VOZIŠČNE KONSTRUKCIJE</v>
      </c>
      <c r="C287" s="13"/>
      <c r="D287" s="14"/>
      <c r="E287" s="14"/>
      <c r="F287" s="14">
        <f>F131</f>
        <v>0</v>
      </c>
    </row>
    <row r="288" spans="1:6" ht="11.45" customHeight="1" x14ac:dyDescent="0.2">
      <c r="A288" s="37" t="str">
        <f>A133</f>
        <v>4.00</v>
      </c>
      <c r="B288" s="38" t="str">
        <f>B133</f>
        <v>ODVODNJAVANJE</v>
      </c>
      <c r="C288" s="13"/>
      <c r="D288" s="14"/>
      <c r="E288" s="14"/>
      <c r="F288" s="14">
        <f>F150</f>
        <v>0</v>
      </c>
    </row>
    <row r="289" spans="1:6" ht="11.45" customHeight="1" x14ac:dyDescent="0.2">
      <c r="A289" s="37" t="str">
        <f>A153</f>
        <v>5.00</v>
      </c>
      <c r="B289" s="38" t="str">
        <f>B153</f>
        <v>GRADBENA IN OBRTNIŠKA DELA</v>
      </c>
      <c r="C289" s="13"/>
      <c r="D289" s="14"/>
      <c r="E289" s="14"/>
      <c r="F289" s="14">
        <f>F234</f>
        <v>0</v>
      </c>
    </row>
    <row r="290" spans="1:6" ht="11.45" customHeight="1" x14ac:dyDescent="0.2">
      <c r="A290" s="37" t="str">
        <f>A237</f>
        <v>6.00</v>
      </c>
      <c r="B290" s="38" t="str">
        <f>B237</f>
        <v>OPREMA</v>
      </c>
      <c r="C290" s="13"/>
      <c r="D290" s="14"/>
      <c r="E290" s="14"/>
      <c r="F290" s="14">
        <f>F245</f>
        <v>0</v>
      </c>
    </row>
    <row r="291" spans="1:6" ht="11.45" customHeight="1" x14ac:dyDescent="0.2">
      <c r="A291" s="37" t="str">
        <f>A248</f>
        <v>7.00</v>
      </c>
      <c r="B291" s="38" t="str">
        <f>B248</f>
        <v>TUJE STORITVE</v>
      </c>
      <c r="C291" s="13"/>
      <c r="D291" s="184"/>
      <c r="E291" s="14"/>
      <c r="F291" s="14">
        <f>F280</f>
        <v>0</v>
      </c>
    </row>
    <row r="292" spans="1:6" ht="11.45" customHeight="1" x14ac:dyDescent="0.2">
      <c r="A292" s="19"/>
      <c r="B292" s="39" t="s">
        <v>1</v>
      </c>
      <c r="C292" s="40"/>
      <c r="D292" s="14"/>
      <c r="E292" s="41"/>
      <c r="F292" s="41">
        <f>SUM(F285:F291)</f>
        <v>0</v>
      </c>
    </row>
    <row r="293" spans="1:6" s="86" customFormat="1" ht="11.45" customHeight="1" x14ac:dyDescent="0.2">
      <c r="A293" s="20"/>
      <c r="B293" s="117" t="s">
        <v>296</v>
      </c>
      <c r="C293" s="128"/>
      <c r="D293" s="23"/>
      <c r="E293" s="59"/>
      <c r="F293" s="59">
        <f>F292*0.22</f>
        <v>0</v>
      </c>
    </row>
    <row r="294" spans="1:6" ht="15" customHeight="1" thickBot="1" x14ac:dyDescent="0.25">
      <c r="A294" s="19"/>
      <c r="B294" s="42" t="s">
        <v>2</v>
      </c>
      <c r="C294" s="43"/>
      <c r="D294" s="44"/>
      <c r="E294" s="44"/>
      <c r="F294" s="44">
        <f>SUM(F292:F293)</f>
        <v>0</v>
      </c>
    </row>
    <row r="295" spans="1:6" ht="15" customHeight="1" thickTop="1" x14ac:dyDescent="0.2">
      <c r="A295" s="19"/>
      <c r="B295" s="12"/>
      <c r="C295" s="13"/>
      <c r="D295" s="14"/>
      <c r="E295" s="14"/>
      <c r="F295" s="14"/>
    </row>
    <row r="296" spans="1:6" ht="15" customHeight="1" x14ac:dyDescent="0.2">
      <c r="A296" s="19"/>
      <c r="B296" s="12"/>
      <c r="C296" s="13"/>
      <c r="D296" s="14"/>
      <c r="E296" s="14"/>
      <c r="F296" s="14"/>
    </row>
    <row r="297" spans="1:6" x14ac:dyDescent="0.2">
      <c r="D297" s="1"/>
    </row>
    <row r="298" spans="1:6" x14ac:dyDescent="0.2">
      <c r="A298" s="146" t="s">
        <v>341</v>
      </c>
      <c r="B298" s="147" t="s">
        <v>155</v>
      </c>
      <c r="C298" s="148" t="s">
        <v>211</v>
      </c>
      <c r="D298" s="149"/>
      <c r="E298" s="149"/>
      <c r="F298" s="150"/>
    </row>
    <row r="299" spans="1:6" x14ac:dyDescent="0.2">
      <c r="A299" s="2"/>
      <c r="B299" s="67" t="s">
        <v>309</v>
      </c>
      <c r="C299" s="47"/>
      <c r="D299" s="1"/>
    </row>
    <row r="300" spans="1:6" x14ac:dyDescent="0.2">
      <c r="A300" s="2"/>
      <c r="B300" s="67"/>
      <c r="C300" s="47"/>
      <c r="D300" s="1"/>
    </row>
    <row r="301" spans="1:6" ht="12.6" customHeight="1" x14ac:dyDescent="0.2">
      <c r="A301" s="2"/>
      <c r="B301" s="12"/>
      <c r="C301" s="47"/>
      <c r="D301" s="185"/>
    </row>
    <row r="302" spans="1:6" x14ac:dyDescent="0.2">
      <c r="A302" s="112" t="s">
        <v>136</v>
      </c>
      <c r="B302" s="21" t="s">
        <v>137</v>
      </c>
      <c r="C302" s="50"/>
      <c r="D302" s="24"/>
      <c r="E302" s="24"/>
      <c r="F302" s="24"/>
    </row>
    <row r="303" spans="1:6" x14ac:dyDescent="0.2">
      <c r="A303" s="112"/>
      <c r="B303" s="21"/>
      <c r="C303" s="50"/>
      <c r="D303" s="24"/>
      <c r="E303" s="24"/>
      <c r="F303" s="24"/>
    </row>
    <row r="304" spans="1:6" x14ac:dyDescent="0.2">
      <c r="A304" s="29" t="s">
        <v>138</v>
      </c>
      <c r="B304" s="30" t="s">
        <v>234</v>
      </c>
      <c r="C304" s="50" t="s">
        <v>139</v>
      </c>
      <c r="D304" s="23">
        <v>18</v>
      </c>
      <c r="E304" s="23"/>
      <c r="F304" s="23">
        <f>D304*E304</f>
        <v>0</v>
      </c>
    </row>
    <row r="305" spans="1:6" x14ac:dyDescent="0.2">
      <c r="A305" s="29"/>
      <c r="B305" s="30"/>
      <c r="C305" s="50"/>
      <c r="D305" s="23"/>
      <c r="E305" s="23"/>
      <c r="F305" s="23"/>
    </row>
    <row r="306" spans="1:6" ht="24" x14ac:dyDescent="0.2">
      <c r="A306" s="29" t="s">
        <v>140</v>
      </c>
      <c r="B306" s="30" t="s">
        <v>235</v>
      </c>
      <c r="C306" s="50" t="s">
        <v>139</v>
      </c>
      <c r="D306" s="23">
        <v>6</v>
      </c>
      <c r="E306" s="23"/>
      <c r="F306" s="23">
        <f>D306*E306</f>
        <v>0</v>
      </c>
    </row>
    <row r="307" spans="1:6" x14ac:dyDescent="0.2">
      <c r="A307" s="29"/>
      <c r="B307" s="30"/>
      <c r="C307" s="50"/>
      <c r="D307" s="23"/>
      <c r="E307" s="23"/>
      <c r="F307" s="23"/>
    </row>
    <row r="308" spans="1:6" x14ac:dyDescent="0.2">
      <c r="A308" s="29" t="s">
        <v>141</v>
      </c>
      <c r="B308" s="30" t="s">
        <v>236</v>
      </c>
      <c r="C308" s="50" t="s">
        <v>142</v>
      </c>
      <c r="D308" s="23">
        <v>1</v>
      </c>
      <c r="E308" s="23"/>
      <c r="F308" s="23">
        <f>D308*E308</f>
        <v>0</v>
      </c>
    </row>
    <row r="309" spans="1:6" x14ac:dyDescent="0.2">
      <c r="A309" s="29"/>
      <c r="B309" s="30"/>
      <c r="C309" s="50"/>
      <c r="D309" s="23"/>
      <c r="E309" s="23"/>
      <c r="F309" s="23"/>
    </row>
    <row r="310" spans="1:6" x14ac:dyDescent="0.2">
      <c r="A310" s="29" t="s">
        <v>143</v>
      </c>
      <c r="B310" s="30" t="s">
        <v>237</v>
      </c>
      <c r="C310" s="50" t="s">
        <v>139</v>
      </c>
      <c r="D310" s="23">
        <f>+D304</f>
        <v>18</v>
      </c>
      <c r="E310" s="23"/>
      <c r="F310" s="23">
        <f>D310*E310</f>
        <v>0</v>
      </c>
    </row>
    <row r="311" spans="1:6" x14ac:dyDescent="0.2">
      <c r="A311" s="112"/>
      <c r="B311" s="21"/>
      <c r="C311" s="50"/>
      <c r="D311" s="23"/>
      <c r="E311" s="23"/>
      <c r="F311" s="23"/>
    </row>
    <row r="312" spans="1:6" x14ac:dyDescent="0.2">
      <c r="A312" s="112"/>
      <c r="B312" s="32" t="s">
        <v>144</v>
      </c>
      <c r="C312" s="53"/>
      <c r="D312" s="34"/>
      <c r="E312" s="34"/>
      <c r="F312" s="34">
        <f>SUM(F304:F311)</f>
        <v>0</v>
      </c>
    </row>
    <row r="313" spans="1:6" x14ac:dyDescent="0.2">
      <c r="A313" s="112"/>
      <c r="B313" s="30"/>
      <c r="C313" s="50"/>
      <c r="D313" s="23"/>
      <c r="E313" s="23"/>
      <c r="F313" s="23"/>
    </row>
    <row r="314" spans="1:6" x14ac:dyDescent="0.2">
      <c r="A314" s="112" t="s">
        <v>145</v>
      </c>
      <c r="B314" s="21" t="s">
        <v>146</v>
      </c>
      <c r="C314" s="50"/>
      <c r="D314" s="23"/>
      <c r="E314" s="23"/>
      <c r="F314" s="23"/>
    </row>
    <row r="315" spans="1:6" x14ac:dyDescent="0.2">
      <c r="A315" s="111"/>
      <c r="B315" s="30"/>
      <c r="C315" s="50"/>
      <c r="D315" s="23"/>
      <c r="E315" s="23"/>
      <c r="F315" s="23"/>
    </row>
    <row r="316" spans="1:6" ht="24" customHeight="1" x14ac:dyDescent="0.2">
      <c r="A316" s="29" t="s">
        <v>53</v>
      </c>
      <c r="B316" s="30" t="s">
        <v>238</v>
      </c>
      <c r="C316" s="50" t="s">
        <v>11</v>
      </c>
      <c r="D316" s="23">
        <f>70*8%</f>
        <v>5.6000000000000005</v>
      </c>
      <c r="E316" s="23"/>
      <c r="F316" s="23">
        <f>D316*E316</f>
        <v>0</v>
      </c>
    </row>
    <row r="317" spans="1:6" ht="10.5" customHeight="1" x14ac:dyDescent="0.2">
      <c r="A317" s="29"/>
      <c r="B317" s="30"/>
      <c r="C317" s="50"/>
      <c r="D317" s="23"/>
      <c r="E317" s="23"/>
      <c r="F317" s="23"/>
    </row>
    <row r="318" spans="1:6" ht="35.25" customHeight="1" x14ac:dyDescent="0.2">
      <c r="A318" s="29" t="s">
        <v>147</v>
      </c>
      <c r="B318" s="31" t="s">
        <v>239</v>
      </c>
      <c r="C318" s="50" t="s">
        <v>11</v>
      </c>
      <c r="D318" s="23">
        <f>45*8%</f>
        <v>3.6</v>
      </c>
      <c r="E318" s="23"/>
      <c r="F318" s="23">
        <f>D318*E318</f>
        <v>0</v>
      </c>
    </row>
    <row r="319" spans="1:6" ht="9.75" customHeight="1" x14ac:dyDescent="0.2">
      <c r="A319" s="29"/>
      <c r="B319" s="30"/>
      <c r="C319" s="50"/>
      <c r="D319" s="23"/>
      <c r="E319" s="23"/>
      <c r="F319" s="23"/>
    </row>
    <row r="320" spans="1:6" ht="24" x14ac:dyDescent="0.2">
      <c r="A320" s="29" t="s">
        <v>148</v>
      </c>
      <c r="B320" s="30" t="s">
        <v>240</v>
      </c>
      <c r="C320" s="50" t="s">
        <v>11</v>
      </c>
      <c r="D320" s="23">
        <f>25*8%</f>
        <v>2</v>
      </c>
      <c r="E320" s="23"/>
      <c r="F320" s="23">
        <f>D320*E320</f>
        <v>0</v>
      </c>
    </row>
    <row r="321" spans="1:6" x14ac:dyDescent="0.2">
      <c r="A321" s="29"/>
      <c r="B321" s="30"/>
      <c r="C321" s="50"/>
      <c r="D321" s="23"/>
      <c r="E321" s="23"/>
      <c r="F321" s="23"/>
    </row>
    <row r="322" spans="1:6" ht="21.75" customHeight="1" x14ac:dyDescent="0.2">
      <c r="A322" s="29" t="s">
        <v>149</v>
      </c>
      <c r="B322" s="30" t="s">
        <v>241</v>
      </c>
      <c r="C322" s="50" t="s">
        <v>139</v>
      </c>
      <c r="D322" s="23">
        <f>+D304</f>
        <v>18</v>
      </c>
      <c r="E322" s="23"/>
      <c r="F322" s="23">
        <f>D322*E322</f>
        <v>0</v>
      </c>
    </row>
    <row r="323" spans="1:6" x14ac:dyDescent="0.2">
      <c r="A323" s="29"/>
      <c r="B323" s="30"/>
      <c r="C323" s="50"/>
      <c r="D323" s="23"/>
      <c r="E323" s="23"/>
      <c r="F323" s="23"/>
    </row>
    <row r="324" spans="1:6" x14ac:dyDescent="0.2">
      <c r="A324" s="29" t="s">
        <v>150</v>
      </c>
      <c r="B324" s="30" t="s">
        <v>242</v>
      </c>
      <c r="C324" s="50" t="s">
        <v>139</v>
      </c>
      <c r="D324" s="23">
        <v>18</v>
      </c>
      <c r="E324" s="23"/>
      <c r="F324" s="23">
        <f>D324*E324</f>
        <v>0</v>
      </c>
    </row>
    <row r="325" spans="1:6" x14ac:dyDescent="0.2">
      <c r="A325" s="29"/>
      <c r="B325" s="30"/>
      <c r="C325" s="50"/>
      <c r="D325" s="23"/>
      <c r="E325" s="23"/>
      <c r="F325" s="23"/>
    </row>
    <row r="326" spans="1:6" ht="24" x14ac:dyDescent="0.2">
      <c r="A326" s="29" t="s">
        <v>151</v>
      </c>
      <c r="B326" s="30" t="s">
        <v>243</v>
      </c>
      <c r="C326" s="50" t="s">
        <v>11</v>
      </c>
      <c r="D326" s="23">
        <f>45*8%</f>
        <v>3.6</v>
      </c>
      <c r="E326" s="23"/>
      <c r="F326" s="23">
        <f>D326*E326</f>
        <v>0</v>
      </c>
    </row>
    <row r="327" spans="1:6" x14ac:dyDescent="0.2">
      <c r="A327" s="29"/>
      <c r="B327" s="30"/>
      <c r="C327" s="50"/>
      <c r="D327" s="23"/>
      <c r="E327" s="23"/>
      <c r="F327" s="23"/>
    </row>
    <row r="328" spans="1:6" ht="13.5" customHeight="1" x14ac:dyDescent="0.2">
      <c r="A328" s="29" t="s">
        <v>152</v>
      </c>
      <c r="B328" s="31" t="s">
        <v>350</v>
      </c>
      <c r="C328" s="50" t="s">
        <v>12</v>
      </c>
      <c r="D328" s="23">
        <f>+D304</f>
        <v>18</v>
      </c>
      <c r="E328" s="23"/>
      <c r="F328" s="23">
        <f>D328*E328</f>
        <v>0</v>
      </c>
    </row>
    <row r="329" spans="1:6" x14ac:dyDescent="0.2">
      <c r="A329" s="112"/>
      <c r="B329" s="21"/>
      <c r="C329" s="50"/>
      <c r="D329" s="23"/>
      <c r="E329" s="23"/>
      <c r="F329" s="23"/>
    </row>
    <row r="330" spans="1:6" x14ac:dyDescent="0.2">
      <c r="A330" s="112"/>
      <c r="B330" s="32" t="s">
        <v>153</v>
      </c>
      <c r="C330" s="53"/>
      <c r="D330" s="34"/>
      <c r="E330" s="34"/>
      <c r="F330" s="34">
        <f>SUM(F314:F329)</f>
        <v>0</v>
      </c>
    </row>
    <row r="331" spans="1:6" x14ac:dyDescent="0.2">
      <c r="A331" s="112"/>
      <c r="B331" s="30"/>
      <c r="C331" s="50"/>
      <c r="D331" s="23"/>
      <c r="E331" s="23"/>
      <c r="F331" s="23"/>
    </row>
    <row r="332" spans="1:6" x14ac:dyDescent="0.2">
      <c r="A332" s="112" t="s">
        <v>154</v>
      </c>
      <c r="B332" s="21" t="s">
        <v>155</v>
      </c>
      <c r="C332" s="50"/>
      <c r="D332" s="23"/>
      <c r="E332" s="23"/>
      <c r="F332" s="23"/>
    </row>
    <row r="333" spans="1:6" x14ac:dyDescent="0.2">
      <c r="A333" s="112"/>
      <c r="B333" s="21"/>
      <c r="C333" s="50"/>
      <c r="D333" s="23"/>
      <c r="E333" s="23"/>
      <c r="F333" s="23"/>
    </row>
    <row r="334" spans="1:6" ht="36" x14ac:dyDescent="0.2">
      <c r="A334" s="29" t="s">
        <v>156</v>
      </c>
      <c r="B334" s="31" t="s">
        <v>245</v>
      </c>
      <c r="C334" s="50" t="s">
        <v>139</v>
      </c>
      <c r="D334" s="23">
        <v>18</v>
      </c>
      <c r="E334" s="23"/>
      <c r="F334" s="23">
        <f>D334*E334</f>
        <v>0</v>
      </c>
    </row>
    <row r="335" spans="1:6" ht="10.5" customHeight="1" x14ac:dyDescent="0.2">
      <c r="A335" s="111"/>
      <c r="B335" s="30"/>
      <c r="C335" s="50"/>
      <c r="D335" s="23"/>
      <c r="E335" s="23"/>
      <c r="F335" s="23"/>
    </row>
    <row r="336" spans="1:6" x14ac:dyDescent="0.2">
      <c r="A336" s="111" t="s">
        <v>157</v>
      </c>
      <c r="B336" s="30" t="s">
        <v>158</v>
      </c>
      <c r="C336" s="50" t="s">
        <v>8</v>
      </c>
      <c r="D336" s="5">
        <v>1</v>
      </c>
      <c r="E336" s="23"/>
      <c r="F336" s="23">
        <f>D336*E336</f>
        <v>0</v>
      </c>
    </row>
    <row r="337" spans="1:6" ht="9.75" customHeight="1" x14ac:dyDescent="0.2">
      <c r="A337" s="29"/>
      <c r="B337" s="30"/>
      <c r="C337" s="50"/>
      <c r="D337" s="5"/>
      <c r="E337" s="23"/>
      <c r="F337" s="23"/>
    </row>
    <row r="338" spans="1:6" ht="24" x14ac:dyDescent="0.2">
      <c r="A338" s="29" t="s">
        <v>159</v>
      </c>
      <c r="B338" s="30" t="s">
        <v>246</v>
      </c>
      <c r="C338" s="50" t="s">
        <v>8</v>
      </c>
      <c r="D338" s="5">
        <v>1</v>
      </c>
      <c r="E338" s="23"/>
      <c r="F338" s="23">
        <f>D338*E338</f>
        <v>0</v>
      </c>
    </row>
    <row r="339" spans="1:6" ht="9.75" customHeight="1" x14ac:dyDescent="0.2">
      <c r="A339" s="29"/>
      <c r="B339" s="30"/>
      <c r="C339" s="50"/>
      <c r="D339" s="23"/>
      <c r="E339" s="23"/>
      <c r="F339" s="23"/>
    </row>
    <row r="340" spans="1:6" ht="48" x14ac:dyDescent="0.2">
      <c r="A340" s="29" t="s">
        <v>160</v>
      </c>
      <c r="B340" s="113" t="s">
        <v>390</v>
      </c>
      <c r="C340" s="50" t="s">
        <v>124</v>
      </c>
      <c r="D340" s="23">
        <v>1</v>
      </c>
      <c r="E340" s="23"/>
      <c r="F340" s="23">
        <f>D340*E340</f>
        <v>0</v>
      </c>
    </row>
    <row r="341" spans="1:6" ht="6" customHeight="1" x14ac:dyDescent="0.2">
      <c r="A341" s="111"/>
      <c r="B341" s="30"/>
      <c r="C341" s="50"/>
      <c r="D341" s="23"/>
      <c r="E341" s="23"/>
      <c r="F341" s="23"/>
    </row>
    <row r="342" spans="1:6" x14ac:dyDescent="0.2">
      <c r="A342" s="112"/>
      <c r="B342" s="32" t="s">
        <v>249</v>
      </c>
      <c r="C342" s="53"/>
      <c r="D342" s="34"/>
      <c r="E342" s="34"/>
      <c r="F342" s="34">
        <f>SUM(F332:F341)</f>
        <v>0</v>
      </c>
    </row>
    <row r="343" spans="1:6" x14ac:dyDescent="0.2">
      <c r="A343" s="112"/>
      <c r="B343" s="30"/>
      <c r="C343" s="50"/>
      <c r="D343" s="23"/>
      <c r="E343" s="23"/>
      <c r="F343" s="23"/>
    </row>
    <row r="344" spans="1:6" x14ac:dyDescent="0.2">
      <c r="A344" s="20" t="s">
        <v>161</v>
      </c>
      <c r="B344" s="21" t="s">
        <v>47</v>
      </c>
      <c r="C344" s="50"/>
      <c r="D344" s="23"/>
      <c r="E344" s="23"/>
      <c r="F344" s="23"/>
    </row>
    <row r="345" spans="1:6" x14ac:dyDescent="0.2">
      <c r="A345" s="29"/>
      <c r="B345" s="30"/>
      <c r="C345" s="50"/>
      <c r="D345" s="23"/>
      <c r="E345" s="23"/>
      <c r="F345" s="23"/>
    </row>
    <row r="346" spans="1:6" ht="24" x14ac:dyDescent="0.2">
      <c r="A346" s="29" t="s">
        <v>162</v>
      </c>
      <c r="B346" s="30" t="s">
        <v>247</v>
      </c>
      <c r="C346" s="50" t="s">
        <v>142</v>
      </c>
      <c r="D346" s="5">
        <v>1</v>
      </c>
      <c r="E346" s="23"/>
      <c r="F346" s="23">
        <f>D346*E346</f>
        <v>0</v>
      </c>
    </row>
    <row r="347" spans="1:6" x14ac:dyDescent="0.2">
      <c r="A347" s="29"/>
      <c r="B347" s="30"/>
      <c r="C347" s="50"/>
      <c r="D347" s="23"/>
      <c r="E347" s="23"/>
      <c r="F347" s="23"/>
    </row>
    <row r="348" spans="1:6" x14ac:dyDescent="0.2">
      <c r="A348" s="29" t="s">
        <v>163</v>
      </c>
      <c r="B348" s="30" t="s">
        <v>248</v>
      </c>
      <c r="C348" s="50" t="s">
        <v>142</v>
      </c>
      <c r="D348" s="5">
        <v>1</v>
      </c>
      <c r="E348" s="23"/>
      <c r="F348" s="23">
        <f>D348*E348</f>
        <v>0</v>
      </c>
    </row>
    <row r="349" spans="1:6" x14ac:dyDescent="0.2">
      <c r="A349" s="20"/>
      <c r="B349" s="21"/>
      <c r="C349" s="50"/>
      <c r="D349" s="23"/>
      <c r="E349" s="23"/>
      <c r="F349" s="23"/>
    </row>
    <row r="350" spans="1:6" x14ac:dyDescent="0.2">
      <c r="A350" s="20"/>
      <c r="B350" s="32" t="s">
        <v>48</v>
      </c>
      <c r="C350" s="53"/>
      <c r="D350" s="34"/>
      <c r="E350" s="34"/>
      <c r="F350" s="34">
        <f>SUM(F344:F349)</f>
        <v>0</v>
      </c>
    </row>
    <row r="351" spans="1:6" x14ac:dyDescent="0.2">
      <c r="A351" s="20"/>
      <c r="B351" s="30"/>
      <c r="C351" s="50"/>
      <c r="D351" s="23"/>
      <c r="E351" s="23"/>
      <c r="F351" s="23"/>
    </row>
    <row r="352" spans="1:6" x14ac:dyDescent="0.2">
      <c r="A352" s="20" t="s">
        <v>164</v>
      </c>
      <c r="B352" s="21" t="s">
        <v>165</v>
      </c>
      <c r="C352" s="50"/>
      <c r="D352" s="23"/>
      <c r="E352" s="23"/>
      <c r="F352" s="23"/>
    </row>
    <row r="353" spans="1:6" x14ac:dyDescent="0.2">
      <c r="A353" s="29"/>
      <c r="B353" s="30"/>
      <c r="C353" s="50"/>
      <c r="D353" s="23"/>
      <c r="E353" s="23"/>
      <c r="F353" s="23"/>
    </row>
    <row r="354" spans="1:6" x14ac:dyDescent="0.2">
      <c r="A354" s="29" t="s">
        <v>166</v>
      </c>
      <c r="B354" s="30" t="s">
        <v>167</v>
      </c>
      <c r="C354" s="50" t="s">
        <v>142</v>
      </c>
      <c r="D354" s="5">
        <v>1</v>
      </c>
      <c r="E354" s="23"/>
      <c r="F354" s="23">
        <f>D354*E354</f>
        <v>0</v>
      </c>
    </row>
    <row r="355" spans="1:6" x14ac:dyDescent="0.2">
      <c r="A355" s="29"/>
      <c r="B355" s="30"/>
      <c r="C355" s="50"/>
      <c r="D355" s="23"/>
      <c r="E355" s="23"/>
      <c r="F355" s="23"/>
    </row>
    <row r="356" spans="1:6" x14ac:dyDescent="0.2">
      <c r="A356" s="29" t="s">
        <v>168</v>
      </c>
      <c r="B356" s="30" t="s">
        <v>169</v>
      </c>
      <c r="C356" s="50" t="s">
        <v>8</v>
      </c>
      <c r="D356" s="5">
        <v>1</v>
      </c>
      <c r="E356" s="23"/>
      <c r="F356" s="23">
        <f>D356*E356</f>
        <v>0</v>
      </c>
    </row>
    <row r="357" spans="1:6" x14ac:dyDescent="0.2">
      <c r="A357" s="112"/>
      <c r="B357" s="21"/>
      <c r="C357" s="50"/>
      <c r="D357" s="23"/>
      <c r="E357" s="23"/>
      <c r="F357" s="23"/>
    </row>
    <row r="358" spans="1:6" x14ac:dyDescent="0.2">
      <c r="A358" s="112"/>
      <c r="B358" s="32" t="s">
        <v>171</v>
      </c>
      <c r="C358" s="53"/>
      <c r="D358" s="34"/>
      <c r="E358" s="34"/>
      <c r="F358" s="34">
        <f>SUM(F352:F357)</f>
        <v>0</v>
      </c>
    </row>
    <row r="359" spans="1:6" x14ac:dyDescent="0.2">
      <c r="A359" s="112"/>
      <c r="B359" s="30"/>
      <c r="C359" s="50"/>
      <c r="D359" s="23"/>
      <c r="E359" s="23"/>
      <c r="F359" s="23"/>
    </row>
    <row r="360" spans="1:6" x14ac:dyDescent="0.2">
      <c r="A360" s="112"/>
      <c r="B360" s="30"/>
      <c r="C360" s="50"/>
      <c r="D360" s="23"/>
      <c r="E360" s="23"/>
      <c r="F360" s="23"/>
    </row>
    <row r="361" spans="1:6" x14ac:dyDescent="0.2">
      <c r="A361" s="112"/>
      <c r="B361" s="30"/>
      <c r="C361" s="50"/>
      <c r="D361" s="23"/>
      <c r="E361" s="23"/>
      <c r="F361" s="23"/>
    </row>
    <row r="362" spans="1:6" x14ac:dyDescent="0.2">
      <c r="A362" s="112"/>
      <c r="B362" s="30"/>
      <c r="C362" s="50"/>
      <c r="D362" s="23"/>
      <c r="E362" s="23"/>
      <c r="F362" s="23"/>
    </row>
    <row r="363" spans="1:6" x14ac:dyDescent="0.2">
      <c r="A363" s="112"/>
      <c r="B363" s="30"/>
      <c r="C363" s="50"/>
      <c r="D363" s="23"/>
      <c r="E363" s="23"/>
      <c r="F363" s="23"/>
    </row>
    <row r="364" spans="1:6" x14ac:dyDescent="0.2">
      <c r="A364" s="112"/>
      <c r="B364" s="21" t="s">
        <v>312</v>
      </c>
      <c r="C364" s="50"/>
      <c r="D364" s="23"/>
      <c r="E364" s="23"/>
      <c r="F364" s="23"/>
    </row>
    <row r="365" spans="1:6" x14ac:dyDescent="0.2">
      <c r="A365" s="114"/>
      <c r="B365" s="115"/>
      <c r="C365" s="50"/>
      <c r="D365" s="23"/>
      <c r="E365" s="23"/>
      <c r="F365" s="23"/>
    </row>
    <row r="366" spans="1:6" x14ac:dyDescent="0.2">
      <c r="A366" s="114" t="str">
        <f>A302</f>
        <v xml:space="preserve"> 1.00</v>
      </c>
      <c r="B366" s="115" t="str">
        <f>B302</f>
        <v>PRIPRAVLJALNA DELA</v>
      </c>
      <c r="C366" s="50"/>
      <c r="D366" s="23"/>
      <c r="E366" s="23"/>
      <c r="F366" s="23">
        <f>+F312</f>
        <v>0</v>
      </c>
    </row>
    <row r="367" spans="1:6" x14ac:dyDescent="0.2">
      <c r="A367" s="114" t="str">
        <f>A314</f>
        <v xml:space="preserve"> 2.00</v>
      </c>
      <c r="B367" s="115" t="str">
        <f>B314</f>
        <v>GRADBENA DELA</v>
      </c>
      <c r="C367" s="50"/>
      <c r="D367" s="23"/>
      <c r="E367" s="23"/>
      <c r="F367" s="23">
        <f>F330</f>
        <v>0</v>
      </c>
    </row>
    <row r="368" spans="1:6" x14ac:dyDescent="0.2">
      <c r="A368" s="114" t="str">
        <f>A332</f>
        <v xml:space="preserve"> 3.00</v>
      </c>
      <c r="B368" s="115" t="str">
        <f>B332</f>
        <v>NN DOVOD, STROŠKI JP ELEKTRO, POGODBE</v>
      </c>
      <c r="C368" s="50"/>
      <c r="D368" s="23"/>
      <c r="E368" s="23"/>
      <c r="F368" s="23">
        <f>F342</f>
        <v>0</v>
      </c>
    </row>
    <row r="369" spans="1:6" x14ac:dyDescent="0.2">
      <c r="A369" s="114" t="str">
        <f>A344</f>
        <v xml:space="preserve"> 4.00</v>
      </c>
      <c r="B369" s="115" t="str">
        <f>B344</f>
        <v>TUJE STORITVE</v>
      </c>
      <c r="C369" s="50"/>
      <c r="D369" s="23"/>
      <c r="E369" s="23"/>
      <c r="F369" s="23">
        <f>F350</f>
        <v>0</v>
      </c>
    </row>
    <row r="370" spans="1:6" x14ac:dyDescent="0.2">
      <c r="A370" s="114" t="str">
        <f>A352</f>
        <v xml:space="preserve"> 5.00</v>
      </c>
      <c r="B370" s="115" t="str">
        <f>B352</f>
        <v>OSTALO</v>
      </c>
      <c r="C370" s="50"/>
      <c r="D370" s="59"/>
      <c r="E370" s="23"/>
      <c r="F370" s="23">
        <f>F358</f>
        <v>0</v>
      </c>
    </row>
    <row r="371" spans="1:6" x14ac:dyDescent="0.2">
      <c r="A371" s="112"/>
      <c r="B371" s="121" t="s">
        <v>313</v>
      </c>
      <c r="C371" s="116"/>
      <c r="D371" s="23"/>
      <c r="E371" s="58"/>
      <c r="F371" s="58">
        <f>SUM(F364:F370)</f>
        <v>0</v>
      </c>
    </row>
    <row r="372" spans="1:6" x14ac:dyDescent="0.2">
      <c r="A372" s="112"/>
      <c r="B372" s="117" t="s">
        <v>296</v>
      </c>
      <c r="C372" s="118"/>
      <c r="D372" s="23"/>
      <c r="E372" s="59"/>
      <c r="F372" s="59">
        <f>F371*0.22</f>
        <v>0</v>
      </c>
    </row>
    <row r="373" spans="1:6" ht="13.5" thickBot="1" x14ac:dyDescent="0.25">
      <c r="A373" s="112"/>
      <c r="B373" s="119" t="s">
        <v>2</v>
      </c>
      <c r="C373" s="120"/>
      <c r="D373" s="60"/>
      <c r="E373" s="60"/>
      <c r="F373" s="60">
        <f>SUM(F371:F372)</f>
        <v>0</v>
      </c>
    </row>
    <row r="374" spans="1:6" ht="13.5" thickTop="1" x14ac:dyDescent="0.2">
      <c r="A374" s="112"/>
      <c r="B374" s="30"/>
      <c r="C374" s="50"/>
      <c r="D374" s="23"/>
      <c r="E374" s="23"/>
      <c r="F374" s="23"/>
    </row>
    <row r="375" spans="1:6" x14ac:dyDescent="0.2">
      <c r="A375" s="112"/>
      <c r="B375" s="30"/>
      <c r="C375" s="50"/>
      <c r="D375" s="23"/>
      <c r="E375" s="23"/>
      <c r="F375" s="23"/>
    </row>
    <row r="376" spans="1:6" x14ac:dyDescent="0.2">
      <c r="A376" s="2"/>
      <c r="B376" s="110"/>
      <c r="C376" s="47"/>
      <c r="D376" s="1"/>
    </row>
    <row r="377" spans="1:6" x14ac:dyDescent="0.2">
      <c r="A377" s="146" t="s">
        <v>342</v>
      </c>
      <c r="B377" s="151" t="s">
        <v>204</v>
      </c>
      <c r="C377" s="148" t="s">
        <v>211</v>
      </c>
      <c r="D377" s="149"/>
      <c r="E377" s="149"/>
      <c r="F377" s="150"/>
    </row>
    <row r="378" spans="1:6" x14ac:dyDescent="0.2">
      <c r="A378" s="2"/>
      <c r="B378" s="67" t="s">
        <v>309</v>
      </c>
      <c r="C378" s="47"/>
      <c r="D378" s="1"/>
    </row>
    <row r="379" spans="1:6" x14ac:dyDescent="0.2">
      <c r="A379" s="112"/>
      <c r="B379" s="30"/>
      <c r="C379" s="50"/>
      <c r="D379" s="23"/>
      <c r="E379" s="23"/>
      <c r="F379" s="23"/>
    </row>
    <row r="380" spans="1:6" x14ac:dyDescent="0.2">
      <c r="A380" s="20" t="s">
        <v>0</v>
      </c>
      <c r="B380" s="21" t="s">
        <v>172</v>
      </c>
      <c r="C380" s="50"/>
      <c r="D380" s="23"/>
      <c r="E380" s="23"/>
      <c r="F380" s="23"/>
    </row>
    <row r="381" spans="1:6" x14ac:dyDescent="0.2">
      <c r="A381" s="20"/>
      <c r="B381" s="21"/>
      <c r="C381" s="52"/>
      <c r="D381" s="23"/>
      <c r="E381" s="23"/>
      <c r="F381" s="23"/>
    </row>
    <row r="382" spans="1:6" ht="59.25" customHeight="1" x14ac:dyDescent="0.2">
      <c r="A382" s="29" t="s">
        <v>138</v>
      </c>
      <c r="B382" s="49" t="s">
        <v>384</v>
      </c>
      <c r="C382" s="50" t="s">
        <v>8</v>
      </c>
      <c r="D382" s="23">
        <v>1</v>
      </c>
      <c r="E382" s="23"/>
      <c r="F382" s="23">
        <f>D382*E382</f>
        <v>0</v>
      </c>
    </row>
    <row r="383" spans="1:6" x14ac:dyDescent="0.2">
      <c r="A383" s="29"/>
      <c r="B383" s="30"/>
      <c r="C383" s="50"/>
      <c r="D383" s="23"/>
      <c r="E383" s="23"/>
      <c r="F383" s="23"/>
    </row>
    <row r="384" spans="1:6" ht="24" x14ac:dyDescent="0.2">
      <c r="A384" s="29" t="s">
        <v>140</v>
      </c>
      <c r="B384" s="30" t="s">
        <v>250</v>
      </c>
      <c r="C384" s="50" t="s">
        <v>173</v>
      </c>
      <c r="D384" s="5">
        <v>1</v>
      </c>
      <c r="E384" s="23"/>
      <c r="F384" s="23">
        <f>D384*E384</f>
        <v>0</v>
      </c>
    </row>
    <row r="385" spans="1:6" x14ac:dyDescent="0.2">
      <c r="A385" s="29"/>
      <c r="B385" s="30"/>
      <c r="C385" s="50"/>
      <c r="D385" s="23"/>
      <c r="E385" s="23"/>
      <c r="F385" s="23"/>
    </row>
    <row r="386" spans="1:6" x14ac:dyDescent="0.2">
      <c r="A386" s="112"/>
      <c r="B386" s="32" t="s">
        <v>174</v>
      </c>
      <c r="C386" s="53"/>
      <c r="D386" s="53"/>
      <c r="E386" s="34"/>
      <c r="F386" s="34">
        <f>SUM(F380:F385)</f>
        <v>0</v>
      </c>
    </row>
    <row r="387" spans="1:6" x14ac:dyDescent="0.2">
      <c r="A387" s="112"/>
      <c r="B387" s="30"/>
      <c r="C387" s="50"/>
      <c r="D387" s="50"/>
      <c r="E387" s="23"/>
      <c r="F387" s="23"/>
    </row>
    <row r="388" spans="1:6" x14ac:dyDescent="0.2">
      <c r="A388" s="20" t="s">
        <v>145</v>
      </c>
      <c r="B388" s="21" t="s">
        <v>175</v>
      </c>
      <c r="C388" s="50"/>
      <c r="D388" s="23"/>
      <c r="E388" s="23"/>
      <c r="F388" s="23"/>
    </row>
    <row r="389" spans="1:6" x14ac:dyDescent="0.2">
      <c r="A389" s="29"/>
      <c r="B389" s="30"/>
      <c r="C389" s="50"/>
      <c r="D389" s="23"/>
      <c r="E389" s="23"/>
      <c r="F389" s="23"/>
    </row>
    <row r="390" spans="1:6" ht="72" x14ac:dyDescent="0.2">
      <c r="A390" s="29" t="s">
        <v>176</v>
      </c>
      <c r="B390" s="113" t="s">
        <v>385</v>
      </c>
      <c r="C390" s="50" t="s">
        <v>8</v>
      </c>
      <c r="D390" s="5">
        <f>+D382</f>
        <v>1</v>
      </c>
      <c r="E390" s="23"/>
      <c r="F390" s="23">
        <f>D390*E390</f>
        <v>0</v>
      </c>
    </row>
    <row r="391" spans="1:6" x14ac:dyDescent="0.2">
      <c r="A391" s="29"/>
      <c r="B391" s="30"/>
      <c r="C391" s="50"/>
      <c r="D391" s="23"/>
      <c r="E391" s="23"/>
      <c r="F391" s="23"/>
    </row>
    <row r="392" spans="1:6" x14ac:dyDescent="0.2">
      <c r="A392" s="20"/>
      <c r="B392" s="32" t="s">
        <v>177</v>
      </c>
      <c r="C392" s="53"/>
      <c r="D392" s="53"/>
      <c r="E392" s="34"/>
      <c r="F392" s="34">
        <f>SUM(F388:F391)</f>
        <v>0</v>
      </c>
    </row>
    <row r="393" spans="1:6" x14ac:dyDescent="0.2">
      <c r="A393" s="20"/>
      <c r="B393" s="30"/>
      <c r="C393" s="50"/>
      <c r="D393" s="23"/>
      <c r="E393" s="23"/>
      <c r="F393" s="23"/>
    </row>
    <row r="394" spans="1:6" x14ac:dyDescent="0.2">
      <c r="A394" s="20" t="s">
        <v>154</v>
      </c>
      <c r="B394" s="21" t="s">
        <v>178</v>
      </c>
      <c r="C394" s="50"/>
      <c r="D394" s="23"/>
      <c r="E394" s="23"/>
      <c r="F394" s="23"/>
    </row>
    <row r="395" spans="1:6" x14ac:dyDescent="0.2">
      <c r="A395" s="20"/>
      <c r="B395" s="21"/>
      <c r="C395" s="50"/>
      <c r="D395" s="23"/>
      <c r="E395" s="23"/>
      <c r="F395" s="23"/>
    </row>
    <row r="396" spans="1:6" ht="36" x14ac:dyDescent="0.2">
      <c r="A396" s="29" t="s">
        <v>156</v>
      </c>
      <c r="B396" s="31" t="s">
        <v>251</v>
      </c>
      <c r="C396" s="50" t="s">
        <v>139</v>
      </c>
      <c r="D396" s="23">
        <v>18</v>
      </c>
      <c r="E396" s="23"/>
      <c r="F396" s="23">
        <f>D396*E396</f>
        <v>0</v>
      </c>
    </row>
    <row r="397" spans="1:6" x14ac:dyDescent="0.2">
      <c r="A397" s="29"/>
      <c r="B397" s="30"/>
      <c r="C397" s="50"/>
      <c r="D397" s="23"/>
      <c r="E397" s="23"/>
      <c r="F397" s="23"/>
    </row>
    <row r="398" spans="1:6" ht="24" x14ac:dyDescent="0.2">
      <c r="A398" s="29" t="s">
        <v>157</v>
      </c>
      <c r="B398" s="30" t="s">
        <v>252</v>
      </c>
      <c r="C398" s="50" t="s">
        <v>139</v>
      </c>
      <c r="D398" s="23">
        <v>18</v>
      </c>
      <c r="E398" s="23"/>
      <c r="F398" s="23">
        <f>D398*E398</f>
        <v>0</v>
      </c>
    </row>
    <row r="399" spans="1:6" x14ac:dyDescent="0.2">
      <c r="A399" s="29"/>
      <c r="B399" s="30"/>
      <c r="C399" s="50"/>
      <c r="D399" s="23"/>
      <c r="E399" s="23"/>
      <c r="F399" s="23"/>
    </row>
    <row r="400" spans="1:6" x14ac:dyDescent="0.2">
      <c r="A400" s="29" t="s">
        <v>159</v>
      </c>
      <c r="B400" s="30" t="s">
        <v>179</v>
      </c>
      <c r="C400" s="50" t="s">
        <v>8</v>
      </c>
      <c r="D400" s="5">
        <f>+D390</f>
        <v>1</v>
      </c>
      <c r="E400" s="23"/>
      <c r="F400" s="23">
        <f>D400*E400</f>
        <v>0</v>
      </c>
    </row>
    <row r="401" spans="1:6" x14ac:dyDescent="0.2">
      <c r="A401" s="29"/>
      <c r="B401" s="30"/>
      <c r="C401" s="50"/>
      <c r="D401" s="23"/>
      <c r="E401" s="23"/>
      <c r="F401" s="23"/>
    </row>
    <row r="402" spans="1:6" x14ac:dyDescent="0.2">
      <c r="A402" s="20"/>
      <c r="B402" s="32" t="s">
        <v>180</v>
      </c>
      <c r="C402" s="53"/>
      <c r="D402" s="53"/>
      <c r="E402" s="34"/>
      <c r="F402" s="34">
        <f>SUM(F394:F401)</f>
        <v>0</v>
      </c>
    </row>
    <row r="403" spans="1:6" x14ac:dyDescent="0.2">
      <c r="A403" s="20"/>
      <c r="B403" s="30"/>
      <c r="C403" s="50"/>
      <c r="D403" s="50"/>
      <c r="E403" s="23"/>
      <c r="F403" s="23"/>
    </row>
    <row r="404" spans="1:6" x14ac:dyDescent="0.2">
      <c r="A404" s="20" t="s">
        <v>161</v>
      </c>
      <c r="B404" s="21" t="s">
        <v>181</v>
      </c>
      <c r="C404" s="50"/>
      <c r="D404" s="23"/>
      <c r="E404" s="23"/>
      <c r="F404" s="23"/>
    </row>
    <row r="405" spans="1:6" x14ac:dyDescent="0.2">
      <c r="A405" s="20"/>
      <c r="B405" s="21"/>
      <c r="C405" s="50"/>
      <c r="D405" s="23"/>
      <c r="E405" s="23"/>
      <c r="F405" s="23"/>
    </row>
    <row r="406" spans="1:6" ht="24.75" customHeight="1" x14ac:dyDescent="0.2">
      <c r="A406" s="29" t="s">
        <v>162</v>
      </c>
      <c r="B406" s="31" t="s">
        <v>391</v>
      </c>
      <c r="C406" s="50" t="s">
        <v>124</v>
      </c>
      <c r="D406" s="5">
        <v>1</v>
      </c>
      <c r="E406" s="23"/>
      <c r="F406" s="23">
        <f>D406*E406</f>
        <v>0</v>
      </c>
    </row>
    <row r="407" spans="1:6" ht="11.45" customHeight="1" x14ac:dyDescent="0.2">
      <c r="A407" s="111"/>
      <c r="B407" s="30"/>
      <c r="C407" s="50"/>
      <c r="D407" s="23"/>
      <c r="E407" s="23"/>
      <c r="F407" s="23"/>
    </row>
    <row r="408" spans="1:6" ht="12" customHeight="1" x14ac:dyDescent="0.2">
      <c r="A408" s="112"/>
      <c r="B408" s="32" t="s">
        <v>182</v>
      </c>
      <c r="C408" s="53"/>
      <c r="D408" s="53"/>
      <c r="E408" s="34"/>
      <c r="F408" s="34">
        <f>SUM(F404:F407)</f>
        <v>0</v>
      </c>
    </row>
    <row r="409" spans="1:6" ht="12" customHeight="1" x14ac:dyDescent="0.2">
      <c r="A409" s="112"/>
      <c r="B409" s="30"/>
      <c r="C409" s="50"/>
      <c r="D409" s="23"/>
      <c r="E409" s="23"/>
      <c r="F409" s="23"/>
    </row>
    <row r="410" spans="1:6" ht="12" customHeight="1" x14ac:dyDescent="0.2">
      <c r="A410" s="20" t="s">
        <v>164</v>
      </c>
      <c r="B410" s="21" t="s">
        <v>183</v>
      </c>
      <c r="C410" s="50"/>
      <c r="D410" s="23"/>
      <c r="E410" s="23"/>
      <c r="F410" s="23"/>
    </row>
    <row r="411" spans="1:6" ht="12" customHeight="1" x14ac:dyDescent="0.2">
      <c r="A411" s="20"/>
      <c r="B411" s="21"/>
      <c r="C411" s="50"/>
      <c r="D411" s="23"/>
      <c r="E411" s="23"/>
      <c r="F411" s="23"/>
    </row>
    <row r="412" spans="1:6" ht="48" x14ac:dyDescent="0.2">
      <c r="A412" s="29" t="s">
        <v>166</v>
      </c>
      <c r="B412" s="30" t="s">
        <v>253</v>
      </c>
      <c r="C412" s="50" t="s">
        <v>139</v>
      </c>
      <c r="D412" s="23">
        <f>+D396</f>
        <v>18</v>
      </c>
      <c r="E412" s="23"/>
      <c r="F412" s="23">
        <f>D412*E412</f>
        <v>0</v>
      </c>
    </row>
    <row r="413" spans="1:6" x14ac:dyDescent="0.2">
      <c r="A413" s="29"/>
      <c r="B413" s="30"/>
      <c r="C413" s="52"/>
      <c r="D413" s="24"/>
      <c r="E413" s="24"/>
      <c r="F413" s="24"/>
    </row>
    <row r="414" spans="1:6" ht="25.5" customHeight="1" x14ac:dyDescent="0.2">
      <c r="A414" s="29" t="s">
        <v>168</v>
      </c>
      <c r="B414" s="30" t="s">
        <v>254</v>
      </c>
      <c r="C414" s="50" t="s">
        <v>8</v>
      </c>
      <c r="D414" s="5">
        <f>+D400</f>
        <v>1</v>
      </c>
      <c r="E414" s="23"/>
      <c r="F414" s="23">
        <f>D414*E414</f>
        <v>0</v>
      </c>
    </row>
    <row r="415" spans="1:6" ht="12" customHeight="1" x14ac:dyDescent="0.2">
      <c r="A415" s="29"/>
      <c r="B415" s="30"/>
      <c r="C415" s="52"/>
      <c r="D415" s="24"/>
      <c r="E415" s="24"/>
      <c r="F415" s="24"/>
    </row>
    <row r="416" spans="1:6" ht="12" customHeight="1" x14ac:dyDescent="0.2">
      <c r="A416" s="20"/>
      <c r="B416" s="32" t="s">
        <v>184</v>
      </c>
      <c r="C416" s="53"/>
      <c r="D416" s="53"/>
      <c r="E416" s="34"/>
      <c r="F416" s="34">
        <f>SUM(F410:F415)</f>
        <v>0</v>
      </c>
    </row>
    <row r="417" spans="1:6" ht="12" customHeight="1" x14ac:dyDescent="0.2">
      <c r="A417" s="20"/>
      <c r="B417" s="30"/>
      <c r="C417" s="50"/>
      <c r="D417" s="23"/>
      <c r="E417" s="23"/>
      <c r="F417" s="23"/>
    </row>
    <row r="418" spans="1:6" ht="12" customHeight="1" x14ac:dyDescent="0.2">
      <c r="A418" s="20" t="s">
        <v>185</v>
      </c>
      <c r="B418" s="21" t="s">
        <v>146</v>
      </c>
      <c r="C418" s="50"/>
      <c r="D418" s="23"/>
      <c r="E418" s="23"/>
      <c r="F418" s="23"/>
    </row>
    <row r="419" spans="1:6" ht="12" customHeight="1" x14ac:dyDescent="0.2">
      <c r="A419" s="20"/>
      <c r="B419" s="21"/>
      <c r="C419" s="50"/>
      <c r="D419" s="23"/>
      <c r="E419" s="23"/>
      <c r="F419" s="23"/>
    </row>
    <row r="420" spans="1:6" ht="12" customHeight="1" x14ac:dyDescent="0.2">
      <c r="A420" s="29" t="s">
        <v>186</v>
      </c>
      <c r="B420" s="31" t="s">
        <v>255</v>
      </c>
      <c r="C420" s="50" t="s">
        <v>139</v>
      </c>
      <c r="D420" s="23">
        <f>+D412</f>
        <v>18</v>
      </c>
      <c r="E420" s="23"/>
      <c r="F420" s="23">
        <f>D420*E420</f>
        <v>0</v>
      </c>
    </row>
    <row r="421" spans="1:6" ht="12" customHeight="1" x14ac:dyDescent="0.2">
      <c r="A421" s="29"/>
      <c r="B421" s="31"/>
      <c r="C421" s="52"/>
      <c r="D421" s="24"/>
      <c r="E421" s="24"/>
      <c r="F421" s="24"/>
    </row>
    <row r="422" spans="1:6" ht="24" x14ac:dyDescent="0.2">
      <c r="A422" s="29" t="s">
        <v>187</v>
      </c>
      <c r="B422" s="31" t="s">
        <v>257</v>
      </c>
      <c r="C422" s="50" t="s">
        <v>11</v>
      </c>
      <c r="D422" s="23">
        <v>10</v>
      </c>
      <c r="E422" s="23"/>
      <c r="F422" s="23">
        <f>D422*E422</f>
        <v>0</v>
      </c>
    </row>
    <row r="423" spans="1:6" x14ac:dyDescent="0.2">
      <c r="A423" s="29"/>
      <c r="B423" s="31"/>
      <c r="C423" s="52"/>
      <c r="D423" s="24"/>
      <c r="E423" s="24"/>
      <c r="F423" s="24"/>
    </row>
    <row r="424" spans="1:6" ht="36" x14ac:dyDescent="0.2">
      <c r="A424" s="29" t="s">
        <v>188</v>
      </c>
      <c r="B424" s="31" t="s">
        <v>256</v>
      </c>
      <c r="C424" s="50" t="s">
        <v>11</v>
      </c>
      <c r="D424" s="23">
        <v>2.5</v>
      </c>
      <c r="E424" s="23"/>
      <c r="F424" s="23">
        <f>D424*E424</f>
        <v>0</v>
      </c>
    </row>
    <row r="425" spans="1:6" ht="11.45" customHeight="1" x14ac:dyDescent="0.2">
      <c r="A425" s="111"/>
      <c r="B425" s="31"/>
      <c r="C425" s="52"/>
      <c r="D425" s="24"/>
      <c r="E425" s="24"/>
      <c r="F425" s="24"/>
    </row>
    <row r="426" spans="1:6" ht="36" x14ac:dyDescent="0.2">
      <c r="A426" s="29" t="s">
        <v>189</v>
      </c>
      <c r="B426" s="31" t="s">
        <v>258</v>
      </c>
      <c r="C426" s="50" t="s">
        <v>11</v>
      </c>
      <c r="D426" s="23">
        <f>80*0.11</f>
        <v>8.8000000000000007</v>
      </c>
      <c r="E426" s="23"/>
      <c r="F426" s="23">
        <f>D426*E426</f>
        <v>0</v>
      </c>
    </row>
    <row r="427" spans="1:6" ht="11.1" customHeight="1" x14ac:dyDescent="0.2">
      <c r="A427" s="29"/>
      <c r="B427" s="31"/>
      <c r="C427" s="52"/>
      <c r="D427" s="24"/>
      <c r="E427" s="24"/>
      <c r="F427" s="24"/>
    </row>
    <row r="428" spans="1:6" ht="24" x14ac:dyDescent="0.2">
      <c r="A428" s="29" t="s">
        <v>190</v>
      </c>
      <c r="B428" s="31" t="s">
        <v>240</v>
      </c>
      <c r="C428" s="50" t="s">
        <v>11</v>
      </c>
      <c r="D428" s="23">
        <v>8.9</v>
      </c>
      <c r="E428" s="23"/>
      <c r="F428" s="23">
        <f>D428*E428</f>
        <v>0</v>
      </c>
    </row>
    <row r="429" spans="1:6" x14ac:dyDescent="0.2">
      <c r="A429" s="29"/>
      <c r="B429" s="31"/>
      <c r="C429" s="52"/>
      <c r="D429" s="24"/>
      <c r="E429" s="24"/>
      <c r="F429" s="24"/>
    </row>
    <row r="430" spans="1:6" ht="36" x14ac:dyDescent="0.2">
      <c r="A430" s="29" t="s">
        <v>191</v>
      </c>
      <c r="B430" s="31" t="s">
        <v>259</v>
      </c>
      <c r="C430" s="50" t="s">
        <v>139</v>
      </c>
      <c r="D430" s="23">
        <f>230*0.11</f>
        <v>25.3</v>
      </c>
      <c r="E430" s="23"/>
      <c r="F430" s="23">
        <f>D430*E430</f>
        <v>0</v>
      </c>
    </row>
    <row r="431" spans="1:6" x14ac:dyDescent="0.2">
      <c r="A431" s="29"/>
      <c r="B431" s="31"/>
      <c r="C431" s="52"/>
      <c r="D431" s="24"/>
      <c r="E431" s="24"/>
      <c r="F431" s="24"/>
    </row>
    <row r="432" spans="1:6" ht="24" x14ac:dyDescent="0.2">
      <c r="A432" s="29" t="s">
        <v>192</v>
      </c>
      <c r="B432" s="31" t="s">
        <v>241</v>
      </c>
      <c r="C432" s="50" t="s">
        <v>139</v>
      </c>
      <c r="D432" s="23">
        <f>300*0.11</f>
        <v>33</v>
      </c>
      <c r="E432" s="23"/>
      <c r="F432" s="23">
        <f>D432*E432</f>
        <v>0</v>
      </c>
    </row>
    <row r="433" spans="1:6" x14ac:dyDescent="0.2">
      <c r="A433" s="29"/>
      <c r="B433" s="31"/>
      <c r="C433" s="52"/>
      <c r="D433" s="24"/>
      <c r="E433" s="24"/>
      <c r="F433" s="24"/>
    </row>
    <row r="434" spans="1:6" x14ac:dyDescent="0.2">
      <c r="A434" s="29" t="s">
        <v>193</v>
      </c>
      <c r="B434" s="31" t="s">
        <v>242</v>
      </c>
      <c r="C434" s="50" t="s">
        <v>139</v>
      </c>
      <c r="D434" s="23">
        <f>+D432</f>
        <v>33</v>
      </c>
      <c r="E434" s="23"/>
      <c r="F434" s="23">
        <f>D434*E434</f>
        <v>0</v>
      </c>
    </row>
    <row r="435" spans="1:6" x14ac:dyDescent="0.2">
      <c r="A435" s="29"/>
      <c r="B435" s="31"/>
      <c r="C435" s="52"/>
      <c r="D435" s="24"/>
      <c r="E435" s="24"/>
      <c r="F435" s="24"/>
    </row>
    <row r="436" spans="1:6" ht="36" x14ac:dyDescent="0.2">
      <c r="A436" s="29" t="s">
        <v>194</v>
      </c>
      <c r="B436" s="31" t="s">
        <v>260</v>
      </c>
      <c r="C436" s="50" t="s">
        <v>8</v>
      </c>
      <c r="D436" s="23">
        <v>1</v>
      </c>
      <c r="E436" s="23"/>
      <c r="F436" s="23">
        <f>D436*E436</f>
        <v>0</v>
      </c>
    </row>
    <row r="437" spans="1:6" x14ac:dyDescent="0.2">
      <c r="A437" s="29"/>
      <c r="B437" s="31"/>
      <c r="C437" s="52"/>
      <c r="D437" s="24"/>
      <c r="E437" s="24"/>
      <c r="F437" s="24"/>
    </row>
    <row r="438" spans="1:6" ht="36" x14ac:dyDescent="0.2">
      <c r="A438" s="29" t="s">
        <v>195</v>
      </c>
      <c r="B438" s="31" t="s">
        <v>261</v>
      </c>
      <c r="C438" s="50" t="s">
        <v>8</v>
      </c>
      <c r="D438" s="5">
        <v>1</v>
      </c>
      <c r="E438" s="23"/>
      <c r="F438" s="23">
        <f>D438*E438</f>
        <v>0</v>
      </c>
    </row>
    <row r="439" spans="1:6" x14ac:dyDescent="0.2">
      <c r="A439" s="29"/>
      <c r="B439" s="31"/>
      <c r="C439" s="52"/>
      <c r="D439" s="24"/>
      <c r="E439" s="24"/>
      <c r="F439" s="24"/>
    </row>
    <row r="440" spans="1:6" ht="24" x14ac:dyDescent="0.2">
      <c r="A440" s="29" t="s">
        <v>196</v>
      </c>
      <c r="B440" s="31" t="s">
        <v>262</v>
      </c>
      <c r="C440" s="50" t="s">
        <v>11</v>
      </c>
      <c r="D440" s="23">
        <f>70*0.11</f>
        <v>7.7</v>
      </c>
      <c r="E440" s="23"/>
      <c r="F440" s="23">
        <f>D440*E440</f>
        <v>0</v>
      </c>
    </row>
    <row r="441" spans="1:6" x14ac:dyDescent="0.2">
      <c r="A441" s="29"/>
      <c r="B441" s="31"/>
      <c r="C441" s="52"/>
      <c r="D441" s="24"/>
      <c r="E441" s="24"/>
      <c r="F441" s="24"/>
    </row>
    <row r="442" spans="1:6" ht="24" x14ac:dyDescent="0.2">
      <c r="A442" s="29" t="s">
        <v>197</v>
      </c>
      <c r="B442" s="31" t="s">
        <v>244</v>
      </c>
      <c r="C442" s="50" t="s">
        <v>12</v>
      </c>
      <c r="D442" s="23">
        <f>300*0.11</f>
        <v>33</v>
      </c>
      <c r="E442" s="23"/>
      <c r="F442" s="23">
        <f>D442*E442</f>
        <v>0</v>
      </c>
    </row>
    <row r="443" spans="1:6" s="161" customFormat="1" x14ac:dyDescent="0.2">
      <c r="A443" s="157"/>
      <c r="B443" s="158" t="s">
        <v>153</v>
      </c>
      <c r="C443" s="159"/>
      <c r="D443" s="159"/>
      <c r="E443" s="160"/>
      <c r="F443" s="160">
        <f>SUM(F418:F442)</f>
        <v>0</v>
      </c>
    </row>
    <row r="444" spans="1:6" x14ac:dyDescent="0.2">
      <c r="A444" s="20"/>
      <c r="B444" s="21"/>
      <c r="C444" s="50"/>
      <c r="D444" s="23"/>
      <c r="E444" s="23"/>
      <c r="F444" s="23"/>
    </row>
    <row r="445" spans="1:6" x14ac:dyDescent="0.2">
      <c r="A445" s="20" t="s">
        <v>198</v>
      </c>
      <c r="B445" s="21" t="s">
        <v>47</v>
      </c>
      <c r="C445" s="50"/>
      <c r="D445" s="23"/>
      <c r="E445" s="23"/>
      <c r="F445" s="23"/>
    </row>
    <row r="446" spans="1:6" x14ac:dyDescent="0.2">
      <c r="A446" s="29"/>
      <c r="B446" s="30" t="s">
        <v>122</v>
      </c>
      <c r="C446" s="50"/>
      <c r="D446" s="23"/>
      <c r="E446" s="23"/>
      <c r="F446" s="23"/>
    </row>
    <row r="447" spans="1:6" ht="24" x14ac:dyDescent="0.2">
      <c r="A447" s="29" t="s">
        <v>199</v>
      </c>
      <c r="B447" s="31" t="s">
        <v>337</v>
      </c>
      <c r="C447" s="50" t="s">
        <v>142</v>
      </c>
      <c r="D447" s="5">
        <v>1</v>
      </c>
      <c r="E447" s="23"/>
      <c r="F447" s="23">
        <f>D447*E447</f>
        <v>0</v>
      </c>
    </row>
    <row r="448" spans="1:6" x14ac:dyDescent="0.2">
      <c r="A448" s="29"/>
      <c r="B448" s="31" t="s">
        <v>122</v>
      </c>
      <c r="C448" s="50"/>
      <c r="D448" s="23"/>
      <c r="E448" s="23"/>
      <c r="F448" s="23"/>
    </row>
    <row r="449" spans="1:6" ht="24" x14ac:dyDescent="0.2">
      <c r="A449" s="29" t="s">
        <v>200</v>
      </c>
      <c r="B449" s="31" t="s">
        <v>338</v>
      </c>
      <c r="C449" s="50" t="s">
        <v>142</v>
      </c>
      <c r="D449" s="5">
        <v>1</v>
      </c>
      <c r="E449" s="23"/>
      <c r="F449" s="23">
        <f>D449*E449</f>
        <v>0</v>
      </c>
    </row>
    <row r="450" spans="1:6" s="161" customFormat="1" ht="11.45" customHeight="1" x14ac:dyDescent="0.2">
      <c r="A450" s="157"/>
      <c r="B450" s="158" t="s">
        <v>48</v>
      </c>
      <c r="C450" s="159"/>
      <c r="D450" s="159"/>
      <c r="E450" s="160"/>
      <c r="F450" s="160">
        <f>SUM(F445:F449)</f>
        <v>0</v>
      </c>
    </row>
    <row r="451" spans="1:6" ht="11.45" customHeight="1" x14ac:dyDescent="0.2">
      <c r="A451" s="20"/>
      <c r="B451" s="30"/>
      <c r="C451" s="50"/>
      <c r="D451" s="23"/>
      <c r="E451" s="23"/>
      <c r="F451" s="23"/>
    </row>
    <row r="452" spans="1:6" ht="11.45" customHeight="1" x14ac:dyDescent="0.2">
      <c r="A452" s="20" t="s">
        <v>201</v>
      </c>
      <c r="B452" s="21" t="s">
        <v>165</v>
      </c>
      <c r="C452" s="50"/>
      <c r="D452" s="23"/>
      <c r="E452" s="23"/>
      <c r="F452" s="23"/>
    </row>
    <row r="453" spans="1:6" ht="11.45" customHeight="1" x14ac:dyDescent="0.2">
      <c r="A453" s="20"/>
      <c r="B453" s="21"/>
      <c r="C453" s="50"/>
      <c r="D453" s="23"/>
      <c r="E453" s="23"/>
      <c r="F453" s="23"/>
    </row>
    <row r="454" spans="1:6" ht="11.45" customHeight="1" x14ac:dyDescent="0.2">
      <c r="A454" s="29" t="s">
        <v>202</v>
      </c>
      <c r="B454" s="31" t="s">
        <v>339</v>
      </c>
      <c r="C454" s="50" t="s">
        <v>142</v>
      </c>
      <c r="D454" s="5">
        <v>1</v>
      </c>
      <c r="E454" s="23"/>
      <c r="F454" s="23">
        <f>D454*E454</f>
        <v>0</v>
      </c>
    </row>
    <row r="455" spans="1:6" ht="11.45" customHeight="1" x14ac:dyDescent="0.2">
      <c r="A455" s="29"/>
      <c r="B455" s="31"/>
      <c r="C455" s="52"/>
      <c r="D455" s="24"/>
      <c r="E455" s="24"/>
      <c r="F455" s="24"/>
    </row>
    <row r="456" spans="1:6" ht="11.45" customHeight="1" x14ac:dyDescent="0.2">
      <c r="A456" s="29" t="s">
        <v>203</v>
      </c>
      <c r="B456" s="31" t="s">
        <v>340</v>
      </c>
      <c r="C456" s="50" t="s">
        <v>170</v>
      </c>
      <c r="D456" s="5">
        <v>1</v>
      </c>
      <c r="E456" s="23"/>
      <c r="F456" s="23">
        <f>D456*E456</f>
        <v>0</v>
      </c>
    </row>
    <row r="457" spans="1:6" s="161" customFormat="1" ht="11.45" customHeight="1" x14ac:dyDescent="0.2">
      <c r="A457" s="157"/>
      <c r="B457" s="158" t="s">
        <v>171</v>
      </c>
      <c r="C457" s="159"/>
      <c r="D457" s="159"/>
      <c r="E457" s="160"/>
      <c r="F457" s="160">
        <f>SUM(F452:F456)</f>
        <v>0</v>
      </c>
    </row>
    <row r="458" spans="1:6" x14ac:dyDescent="0.2">
      <c r="A458" s="112"/>
      <c r="B458" s="30"/>
      <c r="C458" s="50"/>
      <c r="D458" s="23"/>
      <c r="E458" s="23"/>
      <c r="F458" s="23"/>
    </row>
    <row r="459" spans="1:6" x14ac:dyDescent="0.2">
      <c r="A459" s="112"/>
      <c r="B459" s="21" t="s">
        <v>310</v>
      </c>
      <c r="C459" s="50"/>
      <c r="D459" s="23"/>
      <c r="E459" s="23"/>
      <c r="F459" s="23"/>
    </row>
    <row r="460" spans="1:6" ht="8.25" customHeight="1" x14ac:dyDescent="0.2">
      <c r="A460" s="112"/>
      <c r="B460" s="21"/>
      <c r="C460" s="50"/>
      <c r="D460" s="23"/>
      <c r="E460" s="23"/>
      <c r="F460" s="23"/>
    </row>
    <row r="461" spans="1:6" ht="12" customHeight="1" x14ac:dyDescent="0.2">
      <c r="A461" s="114" t="str">
        <f>A380</f>
        <v>1.00</v>
      </c>
      <c r="B461" s="115" t="str">
        <f>B380</f>
        <v>RAZSVETLJAVA</v>
      </c>
      <c r="C461" s="50"/>
      <c r="D461" s="23"/>
      <c r="E461" s="23"/>
      <c r="F461" s="23">
        <f>F386</f>
        <v>0</v>
      </c>
    </row>
    <row r="462" spans="1:6" ht="12" customHeight="1" x14ac:dyDescent="0.2">
      <c r="A462" s="114" t="str">
        <f>A388</f>
        <v xml:space="preserve"> 2.00</v>
      </c>
      <c r="B462" s="115" t="str">
        <f>B388</f>
        <v>INSTALACIJSKI MATERIAL</v>
      </c>
      <c r="C462" s="50"/>
      <c r="D462" s="23"/>
      <c r="E462" s="23"/>
      <c r="F462" s="23">
        <f>F392</f>
        <v>0</v>
      </c>
    </row>
    <row r="463" spans="1:6" ht="12" customHeight="1" x14ac:dyDescent="0.2">
      <c r="A463" s="114" t="str">
        <f>A394</f>
        <v xml:space="preserve"> 3.00</v>
      </c>
      <c r="B463" s="115" t="str">
        <f>B394</f>
        <v>KABLI IN IZVODI</v>
      </c>
      <c r="C463" s="50"/>
      <c r="D463" s="23"/>
      <c r="E463" s="23"/>
      <c r="F463" s="23">
        <f>F402</f>
        <v>0</v>
      </c>
    </row>
    <row r="464" spans="1:6" ht="12" customHeight="1" x14ac:dyDescent="0.2">
      <c r="A464" s="114" t="str">
        <f>A404</f>
        <v xml:space="preserve"> 4.00</v>
      </c>
      <c r="B464" s="115" t="str">
        <f>B404</f>
        <v>RAZDELILCI</v>
      </c>
      <c r="C464" s="50"/>
      <c r="D464" s="23"/>
      <c r="E464" s="23"/>
      <c r="F464" s="23">
        <f>F408</f>
        <v>0</v>
      </c>
    </row>
    <row r="465" spans="1:6" ht="12" customHeight="1" x14ac:dyDescent="0.2">
      <c r="A465" s="114" t="str">
        <f>A410</f>
        <v xml:space="preserve"> 5.00</v>
      </c>
      <c r="B465" s="115" t="str">
        <f>B410</f>
        <v>STRELOVODNA NAPRAVA</v>
      </c>
      <c r="C465" s="50"/>
      <c r="D465" s="23"/>
      <c r="E465" s="23"/>
      <c r="F465" s="23">
        <f>F416</f>
        <v>0</v>
      </c>
    </row>
    <row r="466" spans="1:6" ht="12" customHeight="1" x14ac:dyDescent="0.2">
      <c r="A466" s="114" t="str">
        <f>A418</f>
        <v xml:space="preserve"> 6.00</v>
      </c>
      <c r="B466" s="115" t="str">
        <f>B418</f>
        <v>GRADBENA DELA</v>
      </c>
      <c r="C466" s="50"/>
      <c r="D466" s="23"/>
      <c r="E466" s="23"/>
      <c r="F466" s="23">
        <f>F443</f>
        <v>0</v>
      </c>
    </row>
    <row r="467" spans="1:6" ht="12" customHeight="1" x14ac:dyDescent="0.2">
      <c r="A467" s="114" t="str">
        <f>A445</f>
        <v xml:space="preserve"> 7.00</v>
      </c>
      <c r="B467" s="115" t="str">
        <f>B445</f>
        <v>TUJE STORITVE</v>
      </c>
      <c r="C467" s="50"/>
      <c r="D467" s="23"/>
      <c r="E467" s="23"/>
      <c r="F467" s="23">
        <f>F450</f>
        <v>0</v>
      </c>
    </row>
    <row r="468" spans="1:6" ht="12" customHeight="1" x14ac:dyDescent="0.2">
      <c r="A468" s="114" t="str">
        <f>A452</f>
        <v xml:space="preserve"> 8.00</v>
      </c>
      <c r="B468" s="186" t="str">
        <f>B452</f>
        <v>OSTALO</v>
      </c>
      <c r="C468" s="118"/>
      <c r="D468" s="59"/>
      <c r="E468" s="59"/>
      <c r="F468" s="59">
        <f>F457</f>
        <v>0</v>
      </c>
    </row>
    <row r="469" spans="1:6" ht="12" customHeight="1" x14ac:dyDescent="0.2">
      <c r="A469" s="112"/>
      <c r="B469" s="30" t="s">
        <v>311</v>
      </c>
      <c r="C469" s="50"/>
      <c r="D469" s="50"/>
      <c r="E469" s="23"/>
      <c r="F469" s="23">
        <f>SUM(F459:F468)</f>
        <v>0</v>
      </c>
    </row>
    <row r="470" spans="1:6" ht="12" customHeight="1" x14ac:dyDescent="0.2">
      <c r="A470" s="112"/>
      <c r="B470" s="30" t="s">
        <v>296</v>
      </c>
      <c r="C470" s="50"/>
      <c r="D470" s="118"/>
      <c r="E470" s="23"/>
      <c r="F470" s="23">
        <f>F469*0.22</f>
        <v>0</v>
      </c>
    </row>
    <row r="471" spans="1:6" ht="15.75" customHeight="1" thickBot="1" x14ac:dyDescent="0.25">
      <c r="A471" s="112"/>
      <c r="B471" s="145" t="s">
        <v>2</v>
      </c>
      <c r="C471" s="120"/>
      <c r="D471" s="120"/>
      <c r="E471" s="60"/>
      <c r="F471" s="60">
        <f>SUM(F469:F470)</f>
        <v>0</v>
      </c>
    </row>
    <row r="472" spans="1:6" ht="13.5" thickTop="1" x14ac:dyDescent="0.2">
      <c r="A472" s="29"/>
      <c r="B472" s="30"/>
      <c r="C472" s="50"/>
      <c r="D472" s="75"/>
      <c r="E472" s="24"/>
      <c r="F472" s="24"/>
    </row>
    <row r="474" spans="1:6" x14ac:dyDescent="0.2">
      <c r="C474" s="14"/>
      <c r="F474" s="14"/>
    </row>
    <row r="475" spans="1:6" x14ac:dyDescent="0.2">
      <c r="C475" s="14"/>
      <c r="F475" s="14"/>
    </row>
  </sheetData>
  <sheetProtection algorithmName="SHA-512" hashValue="vg/FI9KIsvAwieOia6eQCe1ltPKY99Kyr2GGCL9eKxP18ugj13HKgVQ4LEF5UwsiP0vGykSQLNozHfnDKMv3zA==" saltValue="pkM8Q/S8LJpV7UY1pDN0DQ==" spinCount="100000" sheet="1" objects="1" scenarios="1"/>
  <protectedRanges>
    <protectedRange algorithmName="SHA-512" hashValue="WFEj5BCpTcb7opOje5xuJ3eOD6AOWKenaRhHWwpbX+OK9u6YmVGB0A54Y2PHEcA3LHCQ12GgPPgZBnll8p93jg==" saltValue="iR64w2pr5Z7+Ub6tUBEn4A==" spinCount="100000" sqref="E406" name="Obseg1_3"/>
    <protectedRange sqref="E406" name="Obseg2_3"/>
    <protectedRange sqref="E10:E31" name="Obseg1_1"/>
    <protectedRange sqref="E10:E31" name="Obseg2_1"/>
    <protectedRange algorithmName="SHA-512" hashValue="yf2WcBBkPm0GEjvQqtnLL3abbeaK15FvuGk4pyly2zr0zeCdod+d97lWs4A59pzYA7TL/mcGgpGTNC2HDYHajQ==" saltValue="++Lf91VU8bA8VCJTBibuUw==" spinCount="100000" sqref="E407:E456 E34:E405" name="Obseg1"/>
    <protectedRange sqref="E1:E9 E407:E1048576 E32:E405" name="Obseg2"/>
  </protectedRanges>
  <mergeCells count="1">
    <mergeCell ref="B10:C10"/>
  </mergeCells>
  <pageMargins left="0.9055118110236221" right="0.31496062992125984" top="0.55118110236220474" bottom="0.51181102362204722" header="0.31496062992125984" footer="0.27559055118110237"/>
  <pageSetup paperSize="9" firstPageNumber="2" orientation="portrait" useFirstPageNumber="1" r:id="rId1"/>
  <headerFooter>
    <oddHeader>&amp;LVedernjak, d.o.o.&amp;Rštev. proj.: 285-2-08</oddHeader>
    <oddFooter>&amp;L______________________________________________
faza 1C: razširitev pločnika na mostu čez potok Reka&amp;C____
             &amp;P - 12&amp;R______________________________________________
LC- 209001 od km 0,032 do km 0,050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3</vt:i4>
      </vt:variant>
    </vt:vector>
  </HeadingPairs>
  <TitlesOfParts>
    <vt:vector size="5" baseType="lpstr">
      <vt:lpstr>rekapitulacija</vt:lpstr>
      <vt:lpstr>1C-pločnik na mostu</vt:lpstr>
      <vt:lpstr>'1C-pločnik na mostu'!Področje_tiskanja</vt:lpstr>
      <vt:lpstr>rekapitulacija!Področje_tiskanja</vt:lpstr>
      <vt:lpstr>'1C-pločnik na mostu'!Tiskanje_naslovov</vt:lpstr>
    </vt:vector>
  </TitlesOfParts>
  <Company>IPTI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Jernej Vanček</dc:creator>
  <cp:lastModifiedBy>Vedernjak</cp:lastModifiedBy>
  <cp:lastPrinted>2018-01-29T14:08:04Z</cp:lastPrinted>
  <dcterms:created xsi:type="dcterms:W3CDTF">1999-11-15T12:20:29Z</dcterms:created>
  <dcterms:modified xsi:type="dcterms:W3CDTF">2018-03-29T09:47:59Z</dcterms:modified>
</cp:coreProperties>
</file>