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dernjak\Documents\PROJEKTI\Šmartno 2016\PZI\razpis\april 2018\"/>
    </mc:Choice>
  </mc:AlternateContent>
  <bookViews>
    <workbookView xWindow="0" yWindow="0" windowWidth="11910" windowHeight="11925" activeTab="1"/>
  </bookViews>
  <sheets>
    <sheet name="rekapitulacija" sheetId="4" r:id="rId1"/>
    <sheet name="1A-pločnik in zid" sheetId="5" r:id="rId2"/>
  </sheets>
  <definedNames>
    <definedName name="_xlnm.Print_Area" localSheetId="1">'1A-pločnik in zid'!$A$1:$F$590</definedName>
    <definedName name="_xlnm.Print_Area" localSheetId="0">rekapitulacija!$A$1:$G$34</definedName>
    <definedName name="_xlnm.Print_Titles" localSheetId="1">'1A-pločnik in zid'!$32:$32</definedName>
  </definedNames>
  <calcPr calcId="162913"/>
</workbook>
</file>

<file path=xl/calcChain.xml><?xml version="1.0" encoding="utf-8"?>
<calcChain xmlns="http://schemas.openxmlformats.org/spreadsheetml/2006/main">
  <c r="F517" i="5" l="1"/>
  <c r="F48" i="5" l="1"/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B21" i="4" l="1"/>
  <c r="F304" i="5" l="1"/>
  <c r="F301" i="5"/>
  <c r="F292" i="5"/>
  <c r="F230" i="5"/>
  <c r="D97" i="5"/>
  <c r="F97" i="5" s="1"/>
  <c r="F40" i="5"/>
  <c r="F51" i="5"/>
  <c r="F159" i="5" l="1"/>
  <c r="F356" i="5" l="1"/>
  <c r="F87" i="5" l="1"/>
  <c r="F128" i="5" l="1"/>
  <c r="F492" i="5" l="1"/>
  <c r="F494" i="5"/>
  <c r="D501" i="5"/>
  <c r="D511" i="5" s="1"/>
  <c r="F507" i="5"/>
  <c r="F509" i="5"/>
  <c r="F519" i="5"/>
  <c r="F582" i="5" s="1"/>
  <c r="D523" i="5"/>
  <c r="F523" i="5" s="1"/>
  <c r="F533" i="5"/>
  <c r="F535" i="5"/>
  <c r="D537" i="5"/>
  <c r="F537" i="5" s="1"/>
  <c r="F539" i="5"/>
  <c r="D541" i="5"/>
  <c r="F541" i="5" s="1"/>
  <c r="D543" i="5"/>
  <c r="F543" i="5" s="1"/>
  <c r="F547" i="5"/>
  <c r="D551" i="5"/>
  <c r="F551" i="5" s="1"/>
  <c r="D553" i="5"/>
  <c r="F553" i="5" s="1"/>
  <c r="F559" i="5"/>
  <c r="F561" i="5"/>
  <c r="F567" i="5"/>
  <c r="F569" i="5"/>
  <c r="F571" i="5"/>
  <c r="F573" i="5"/>
  <c r="A579" i="5"/>
  <c r="B579" i="5"/>
  <c r="A580" i="5"/>
  <c r="B580" i="5"/>
  <c r="A581" i="5"/>
  <c r="B581" i="5"/>
  <c r="A582" i="5"/>
  <c r="B582" i="5"/>
  <c r="A583" i="5"/>
  <c r="B583" i="5"/>
  <c r="A584" i="5"/>
  <c r="B584" i="5"/>
  <c r="A585" i="5"/>
  <c r="B585" i="5"/>
  <c r="A586" i="5"/>
  <c r="B586" i="5"/>
  <c r="F418" i="5"/>
  <c r="F420" i="5"/>
  <c r="F422" i="5"/>
  <c r="D424" i="5"/>
  <c r="F424" i="5" s="1"/>
  <c r="D430" i="5"/>
  <c r="F430" i="5" s="1"/>
  <c r="D432" i="5"/>
  <c r="F432" i="5" s="1"/>
  <c r="D434" i="5"/>
  <c r="F434" i="5" s="1"/>
  <c r="D436" i="5"/>
  <c r="F436" i="5" s="1"/>
  <c r="D438" i="5"/>
  <c r="F438" i="5" s="1"/>
  <c r="D440" i="5"/>
  <c r="F440" i="5" s="1"/>
  <c r="D442" i="5"/>
  <c r="F442" i="5" s="1"/>
  <c r="F448" i="5"/>
  <c r="F450" i="5"/>
  <c r="F452" i="5"/>
  <c r="F454" i="5"/>
  <c r="F460" i="5"/>
  <c r="F462" i="5"/>
  <c r="F468" i="5"/>
  <c r="F470" i="5"/>
  <c r="A477" i="5"/>
  <c r="B477" i="5"/>
  <c r="A478" i="5"/>
  <c r="B478" i="5"/>
  <c r="A479" i="5"/>
  <c r="B479" i="5"/>
  <c r="A480" i="5"/>
  <c r="B480" i="5"/>
  <c r="A481" i="5"/>
  <c r="B481" i="5"/>
  <c r="F501" i="5" l="1"/>
  <c r="F503" i="5" s="1"/>
  <c r="F580" i="5" s="1"/>
  <c r="F563" i="5"/>
  <c r="F585" i="5" s="1"/>
  <c r="F496" i="5"/>
  <c r="F579" i="5" s="1"/>
  <c r="F426" i="5"/>
  <c r="F477" i="5" s="1"/>
  <c r="F575" i="5"/>
  <c r="F586" i="5" s="1"/>
  <c r="D545" i="5"/>
  <c r="F545" i="5" s="1"/>
  <c r="D525" i="5"/>
  <c r="F511" i="5"/>
  <c r="F513" i="5" s="1"/>
  <c r="F581" i="5" s="1"/>
  <c r="F472" i="5"/>
  <c r="F481" i="5" s="1"/>
  <c r="D531" i="5"/>
  <c r="F531" i="5" s="1"/>
  <c r="F464" i="5"/>
  <c r="F480" i="5" s="1"/>
  <c r="F444" i="5"/>
  <c r="F478" i="5" s="1"/>
  <c r="F456" i="5"/>
  <c r="F479" i="5" s="1"/>
  <c r="F263" i="5"/>
  <c r="F525" i="5" l="1"/>
  <c r="F527" i="5" s="1"/>
  <c r="F583" i="5" s="1"/>
  <c r="D549" i="5"/>
  <c r="F549" i="5" s="1"/>
  <c r="F555" i="5" s="1"/>
  <c r="F584" i="5" s="1"/>
  <c r="F482" i="5"/>
  <c r="F483" i="5" s="1"/>
  <c r="F484" i="5" s="1"/>
  <c r="F377" i="5"/>
  <c r="F587" i="5" l="1"/>
  <c r="F331" i="5"/>
  <c r="D307" i="5"/>
  <c r="D286" i="5"/>
  <c r="D266" i="5"/>
  <c r="D260" i="5"/>
  <c r="D257" i="5"/>
  <c r="D254" i="5"/>
  <c r="F242" i="5"/>
  <c r="D217" i="5"/>
  <c r="D319" i="5" s="1"/>
  <c r="D214" i="5"/>
  <c r="F191" i="5"/>
  <c r="F188" i="5"/>
  <c r="D131" i="5"/>
  <c r="D121" i="5"/>
  <c r="D115" i="5"/>
  <c r="D106" i="5"/>
  <c r="D94" i="5"/>
  <c r="F94" i="5" s="1"/>
  <c r="F185" i="5"/>
  <c r="F182" i="5"/>
  <c r="F588" i="5" l="1"/>
  <c r="F589" i="5" s="1"/>
  <c r="D269" i="5"/>
  <c r="D323" i="5"/>
  <c r="D321" i="5"/>
  <c r="G22" i="4" l="1"/>
  <c r="A22" i="4"/>
  <c r="B22" i="4"/>
  <c r="A21" i="4"/>
  <c r="F217" i="5" l="1"/>
  <c r="F214" i="5"/>
  <c r="A402" i="5" l="1"/>
  <c r="A17" i="4" s="1"/>
  <c r="B405" i="5" l="1"/>
  <c r="A405" i="5"/>
  <c r="B402" i="5"/>
  <c r="B404" i="5"/>
  <c r="A404" i="5"/>
  <c r="B403" i="5"/>
  <c r="A403" i="5"/>
  <c r="B401" i="5"/>
  <c r="A401" i="5"/>
  <c r="B400" i="5"/>
  <c r="A400" i="5"/>
  <c r="B399" i="5"/>
  <c r="A399" i="5"/>
  <c r="F392" i="5"/>
  <c r="F389" i="5"/>
  <c r="F386" i="5"/>
  <c r="F383" i="5"/>
  <c r="F380" i="5"/>
  <c r="F368" i="5"/>
  <c r="F374" i="5"/>
  <c r="F371" i="5"/>
  <c r="F365" i="5"/>
  <c r="F362" i="5"/>
  <c r="F359" i="5"/>
  <c r="F353" i="5"/>
  <c r="F346" i="5"/>
  <c r="F343" i="5"/>
  <c r="F336" i="5"/>
  <c r="F333" i="5"/>
  <c r="F329" i="5"/>
  <c r="F327" i="5"/>
  <c r="F323" i="5"/>
  <c r="F321" i="5"/>
  <c r="F319" i="5"/>
  <c r="F317" i="5"/>
  <c r="F315" i="5"/>
  <c r="F313" i="5"/>
  <c r="F310" i="5"/>
  <c r="F307" i="5"/>
  <c r="F298" i="5"/>
  <c r="F295" i="5"/>
  <c r="F289" i="5"/>
  <c r="F286" i="5"/>
  <c r="F281" i="5"/>
  <c r="F278" i="5"/>
  <c r="F275" i="5"/>
  <c r="F272" i="5"/>
  <c r="F269" i="5"/>
  <c r="F266" i="5"/>
  <c r="F260" i="5"/>
  <c r="F257" i="5"/>
  <c r="F254" i="5"/>
  <c r="F251" i="5"/>
  <c r="F248" i="5"/>
  <c r="F245" i="5"/>
  <c r="F239" i="5"/>
  <c r="F236" i="5"/>
  <c r="F233" i="5"/>
  <c r="F227" i="5"/>
  <c r="F224" i="5"/>
  <c r="F221" i="5"/>
  <c r="F211" i="5"/>
  <c r="F208" i="5"/>
  <c r="F205" i="5"/>
  <c r="F202" i="5"/>
  <c r="F179" i="5"/>
  <c r="F176" i="5"/>
  <c r="F168" i="5"/>
  <c r="F165" i="5"/>
  <c r="F162" i="5"/>
  <c r="F156" i="5"/>
  <c r="F150" i="5"/>
  <c r="F138" i="5"/>
  <c r="F131" i="5"/>
  <c r="D125" i="5"/>
  <c r="F125" i="5" s="1"/>
  <c r="F121" i="5"/>
  <c r="D141" i="5"/>
  <c r="F141" i="5" s="1"/>
  <c r="F112" i="5"/>
  <c r="F109" i="5"/>
  <c r="F106" i="5"/>
  <c r="F100" i="5"/>
  <c r="F57" i="5"/>
  <c r="F84" i="5"/>
  <c r="F81" i="5"/>
  <c r="F78" i="5"/>
  <c r="F75" i="5"/>
  <c r="F72" i="5"/>
  <c r="F69" i="5"/>
  <c r="F66" i="5"/>
  <c r="D63" i="5"/>
  <c r="F63" i="5" s="1"/>
  <c r="F60" i="5"/>
  <c r="F54" i="5"/>
  <c r="F45" i="5"/>
  <c r="F42" i="5"/>
  <c r="F37" i="5"/>
  <c r="F193" i="5" l="1"/>
  <c r="F402" i="5" s="1"/>
  <c r="F348" i="5"/>
  <c r="F404" i="5" s="1"/>
  <c r="F394" i="5"/>
  <c r="F405" i="5" s="1"/>
  <c r="F338" i="5"/>
  <c r="F403" i="5" s="1"/>
  <c r="B14" i="4"/>
  <c r="B19" i="4"/>
  <c r="B15" i="4"/>
  <c r="B17" i="4"/>
  <c r="A19" i="4"/>
  <c r="B16" i="4"/>
  <c r="B20" i="4"/>
  <c r="A20" i="4"/>
  <c r="A18" i="4"/>
  <c r="B18" i="4"/>
  <c r="A15" i="4"/>
  <c r="A14" i="4"/>
  <c r="A16" i="4"/>
  <c r="D103" i="5"/>
  <c r="F115" i="5"/>
  <c r="D144" i="5"/>
  <c r="F144" i="5" s="1"/>
  <c r="F89" i="5"/>
  <c r="D118" i="5"/>
  <c r="F118" i="5" s="1"/>
  <c r="D147" i="5"/>
  <c r="G18" i="4" l="1"/>
  <c r="G19" i="4"/>
  <c r="G17" i="4"/>
  <c r="G20" i="4"/>
  <c r="F103" i="5"/>
  <c r="F133" i="5" s="1"/>
  <c r="D153" i="5"/>
  <c r="F153" i="5" s="1"/>
  <c r="F147" i="5"/>
  <c r="F399" i="5"/>
  <c r="G14" i="4" s="1"/>
  <c r="G21" i="4" l="1"/>
  <c r="F170" i="5"/>
  <c r="F401" i="5" s="1"/>
  <c r="G16" i="4" l="1"/>
  <c r="F400" i="5"/>
  <c r="F406" i="5" l="1"/>
  <c r="G15" i="4"/>
  <c r="G23" i="4" l="1"/>
  <c r="G24" i="4" s="1"/>
  <c r="G25" i="4" s="1"/>
  <c r="F407" i="5"/>
  <c r="F408" i="5" s="1"/>
</calcChain>
</file>

<file path=xl/sharedStrings.xml><?xml version="1.0" encoding="utf-8"?>
<sst xmlns="http://schemas.openxmlformats.org/spreadsheetml/2006/main" count="705" uniqueCount="491">
  <si>
    <t>1.00</t>
  </si>
  <si>
    <t>SKUPAJ</t>
  </si>
  <si>
    <t>SKUPAJ z DDV</t>
  </si>
  <si>
    <t>PREDDELA</t>
  </si>
  <si>
    <t>SKUPAJ PREDDELA</t>
  </si>
  <si>
    <t>11 121</t>
  </si>
  <si>
    <t>km</t>
  </si>
  <si>
    <t>11 131</t>
  </si>
  <si>
    <t>11 221</t>
  </si>
  <si>
    <t>kos</t>
  </si>
  <si>
    <t>12 211</t>
  </si>
  <si>
    <t>m2</t>
  </si>
  <si>
    <t>12 294</t>
  </si>
  <si>
    <t>m3</t>
  </si>
  <si>
    <t>12 322</t>
  </si>
  <si>
    <t>m1</t>
  </si>
  <si>
    <t>12 391</t>
  </si>
  <si>
    <t>ZEMELJSKA DELA IN TEMELJENJE</t>
  </si>
  <si>
    <t>SKUPAJ ZEMELJSKA DELA IN TEMELJENJE</t>
  </si>
  <si>
    <t>13 111</t>
  </si>
  <si>
    <t>dan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</si>
  <si>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</si>
  <si>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</si>
  <si>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</si>
  <si>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</si>
  <si>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</si>
  <si>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</si>
  <si>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</si>
  <si>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</si>
  <si>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</si>
  <si>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</si>
  <si>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</si>
  <si>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</si>
  <si>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2.00</t>
  </si>
  <si>
    <t>21 224</t>
  </si>
  <si>
    <t>22 112</t>
  </si>
  <si>
    <t>24 612</t>
  </si>
  <si>
    <t>25 151</t>
  </si>
  <si>
    <t>Doplačilo za zatravitev s semenom</t>
  </si>
  <si>
    <t>29 116</t>
  </si>
  <si>
    <t>t</t>
  </si>
  <si>
    <t>VOZIŠČNE KONSTRUKCIJE</t>
  </si>
  <si>
    <t>SKUPAJ VOZIŠČNE KONSTRUKCIJE</t>
  </si>
  <si>
    <t>31 132</t>
  </si>
  <si>
    <t>31 355</t>
  </si>
  <si>
    <t>32 239</t>
  </si>
  <si>
    <t>35 214</t>
  </si>
  <si>
    <t>35 235</t>
  </si>
  <si>
    <t>SKUPAJ GRADBENA IN OBRTNIŠKA DELA</t>
  </si>
  <si>
    <t>00 000</t>
  </si>
  <si>
    <t>OPREMA</t>
  </si>
  <si>
    <t>SKUPAJ OPREMA</t>
  </si>
  <si>
    <t>62 122</t>
  </si>
  <si>
    <t>62 252</t>
  </si>
  <si>
    <t>TUJE STORITVE</t>
  </si>
  <si>
    <t>SKUPAJ TUJE STORITVE</t>
  </si>
  <si>
    <t>ur</t>
  </si>
  <si>
    <t>79 514</t>
  </si>
  <si>
    <t>79 515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</si>
  <si>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</si>
  <si>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</si>
  <si>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</si>
  <si>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</si>
  <si>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</si>
  <si>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</si>
  <si>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</si>
  <si>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</si>
  <si>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</si>
  <si>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3.00</t>
  </si>
  <si>
    <t>3.01</t>
  </si>
  <si>
    <t>3.02</t>
  </si>
  <si>
    <t>3.03</t>
  </si>
  <si>
    <t>3.04</t>
  </si>
  <si>
    <t>3.05</t>
  </si>
  <si>
    <t>3.06</t>
  </si>
  <si>
    <t>3.07</t>
  </si>
  <si>
    <t>3.08</t>
  </si>
  <si>
    <t>4.00</t>
  </si>
  <si>
    <t>4.01</t>
  </si>
  <si>
    <t>4.02</t>
  </si>
  <si>
    <t>5.00</t>
  </si>
  <si>
    <t>5.01</t>
  </si>
  <si>
    <t>5.02</t>
  </si>
  <si>
    <t>5.03</t>
  </si>
  <si>
    <t>5.04</t>
  </si>
  <si>
    <t>5.05</t>
  </si>
  <si>
    <t>5.06</t>
  </si>
  <si>
    <t>5.07</t>
  </si>
  <si>
    <t>6.00</t>
  </si>
  <si>
    <t>6.01</t>
  </si>
  <si>
    <t>6.02</t>
  </si>
  <si>
    <t>5.08</t>
  </si>
  <si>
    <t>53 133</t>
  </si>
  <si>
    <t>53 635</t>
  </si>
  <si>
    <t>kg</t>
  </si>
  <si>
    <t>52 313</t>
  </si>
  <si>
    <t>Metlanje površine cementnega betona</t>
  </si>
  <si>
    <t>58 232</t>
  </si>
  <si>
    <t>51 211</t>
  </si>
  <si>
    <t>53 118</t>
  </si>
  <si>
    <t>ODVODNJAVANJE</t>
  </si>
  <si>
    <t>SKUPAJ ODVODNJAVANJE</t>
  </si>
  <si>
    <t>42 133</t>
  </si>
  <si>
    <t>5.09</t>
  </si>
  <si>
    <t>5.10</t>
  </si>
  <si>
    <t>5.11</t>
  </si>
  <si>
    <t>5.12</t>
  </si>
  <si>
    <t>5.13</t>
  </si>
  <si>
    <t>5.14</t>
  </si>
  <si>
    <t>5.15</t>
  </si>
  <si>
    <t>7.00</t>
  </si>
  <si>
    <t>7.01</t>
  </si>
  <si>
    <t>7.02</t>
  </si>
  <si>
    <t>7.03</t>
  </si>
  <si>
    <t>7.04</t>
  </si>
  <si>
    <t>7.05</t>
  </si>
  <si>
    <t>7.06</t>
  </si>
  <si>
    <t>7.07</t>
  </si>
  <si>
    <t>1.13</t>
  </si>
  <si>
    <t>Prilagoditev požiralnika na novo višino</t>
  </si>
  <si>
    <t>5.16</t>
  </si>
  <si>
    <t>5.17</t>
  </si>
  <si>
    <t>5.18</t>
  </si>
  <si>
    <t>5.19</t>
  </si>
  <si>
    <t>4.03</t>
  </si>
  <si>
    <t>4.04</t>
  </si>
  <si>
    <t>4.05</t>
  </si>
  <si>
    <t>7.08</t>
  </si>
  <si>
    <t>Opisi posameznih del so skrajšani. Detajlni opisi pozicij so razvidni iz navedene publikacije.</t>
  </si>
  <si>
    <t>Pri razširjenih postavkah je potrebno obvezno upoštevati besedilo prvotne postavke</t>
  </si>
  <si>
    <t>V postavkah opisana dela obsegajo nabavo, dobavo, izdelavo, prevoze in zahtevke vseh potrebnih materialov ter vse druge stranske storitve, v kolikor ni v posameznih postavkah navedeno drugače.</t>
  </si>
  <si>
    <t xml:space="preserve"> </t>
  </si>
  <si>
    <t>Izdelava elaborata in vloga za začasno prometno ureditev za čas izvajanja del. Promet na cesti je dolžan izvajalec del v času izvedbe zavarovati z ustrezno cestno - prometno signalizacijo v smislu določil Pravilnik o prometni signalizaciji in prometni opremi na javnih cestah in Zakona o varnosti cestnega prometa</t>
  </si>
  <si>
    <t>V predačunskih cenah je potrebno zajeti stroške za odškodnine lastnikom zemljišč in ribiški družini za dela v času gradnje</t>
  </si>
  <si>
    <t>Priprava in organizacija gradbišča, kontejner z vsemi instalacijami (elektrika, voda, telefon v kontejner, odstranitvijo humusa) in orodji, z zagotovitvijo varnostnih in higiensko tehničnih pogojev ter predpisanimi oznakami gradbišča. Zagotoviti je zaščitne ograje in varnostne naprave ter svetlobne oznake o zapori prometa.</t>
  </si>
  <si>
    <t>ključ</t>
  </si>
  <si>
    <t>Odstranjevanje gradbišča z demontažo in odvozom gradbiščnih naprav in objektov ter zagotovitvijo prvotnega stanja na uporabljenih površinah</t>
  </si>
  <si>
    <t>Postavitev stoječega cevnega odra (za vsako fazo ločeno) pod celotno konstrukcijo, za izvedbo vseh faz gradnje.</t>
  </si>
  <si>
    <t>Izvedba zaščitnih oblog armiranobetonskih gradenj iz polipropilenskih polsti (pp). Upoštevati je tudi sredstva za pritrjevanje in negovanje betona (7 dni)</t>
  </si>
  <si>
    <t>Dobava in vgraditev PVC cevi fi 125 mm za TK in elekt. kable v hodnikih</t>
  </si>
  <si>
    <t>B) Izolacije in zaščitni premaz</t>
  </si>
  <si>
    <t>Priprava betonske površine za nanos hidroizolacijske plasti - pranje z visokim vodnim pritiskom 800 barov</t>
  </si>
  <si>
    <t>Izdelava osnovnega (predhodnega) premaza z raztopino bitumenskega veziva, povprečna poraba nad 0,3 do 0,4 kg/m2</t>
  </si>
  <si>
    <t>Hidroizolacija betonskih površin z 1x hladnim premazom, Izotek 5 mm ter zaščiten s stiroporjem debeline 2 cm</t>
  </si>
  <si>
    <t>Temelnji premaz Sikagard 551 S, ki premosti razpoke in vsebuje topila - poraba cca 0,5 kg/m2</t>
  </si>
  <si>
    <t>Izravnava in zapolnitev luknjic oz. por ter razpok s Sikagard 545 W Elastofil na osnovi acryl-polymerne disperzije 1 - 2 sloja, poraba cca 1,0 kg/m2</t>
  </si>
  <si>
    <t>Zaključni premaz elastični premaz za prekrivanje lasastih razpok Sikagard 550 W Elastik, ki zavira karbonizacijo 2 - 3 sloje - poraba cca 0,7 kg/m2</t>
  </si>
  <si>
    <t>C) Dela v jeklu</t>
  </si>
  <si>
    <t>Dobava in vgraditev pocinkanih cevi fi 50 mm,  l = 20 cm, d = 4 mm za odvod vode iz instalacijskih jaškov</t>
  </si>
  <si>
    <t>Dobava in vgraditev merilnih čepov iz nerjavečega jekla, nameščeni na opornikih in robnem vencu. Podana mora biti absolutna višina - z navezavo na nivelmansko mrežo.</t>
  </si>
  <si>
    <t>Dobava in vgraditev revizijskih jaškov za TK vode (okvir, pokrov), velikosti 107/42 cm - vroče cinkano</t>
  </si>
  <si>
    <t xml:space="preserve">Dobava in montaža odsevnika iz jeklene vroče cinkane pločevine s katadioptrom na ograjo </t>
  </si>
  <si>
    <t>Priključek drenaže</t>
  </si>
  <si>
    <t>Izvajalec mora upoštevati elaborat za delno zaporo prometa izmenično v času izdelave obvoza in, v smislu cestno  prometnih predpisov s prometnimi in obvestilnimi znaki, ki ga potrdi RPI. Na cesti morata biti oba vozna pasova med seboj ločena s svetlobnimi smerniki po osi in začasno varovalno ograjo robu objekta; vključno s prometno signalizacijo po elaboratu. Pridobitev odločbe o zapori in vsi stroški v zvezi s potrebno signalizacijo ves čas trajanja zapore in ostalimi koordinacijami.</t>
  </si>
  <si>
    <t>Izdelava podprtega opaža za ravne temelje</t>
  </si>
  <si>
    <t>Doplačilo za zakrivljen opaž zidu - četrtina kroga</t>
  </si>
  <si>
    <t>Sidranje robnikov v a.b. ploščo pločnika iz jekla St Sp 37</t>
  </si>
  <si>
    <t>Izdelava in montaža  trikotnih letvic v opaž za posnete robove</t>
  </si>
  <si>
    <t xml:space="preserve"> 1.00</t>
  </si>
  <si>
    <t>PRIPRAVLJALNA DELA</t>
  </si>
  <si>
    <t xml:space="preserve"> 1.01</t>
  </si>
  <si>
    <t>m</t>
  </si>
  <si>
    <t xml:space="preserve"> 1.02</t>
  </si>
  <si>
    <t xml:space="preserve"> 1.03</t>
  </si>
  <si>
    <t>komplet</t>
  </si>
  <si>
    <t xml:space="preserve"> 1.04</t>
  </si>
  <si>
    <t>SKUPAJ PRIPRAVLJALNA DELA</t>
  </si>
  <si>
    <t xml:space="preserve"> 2.00</t>
  </si>
  <si>
    <t>GRADBENA DELA</t>
  </si>
  <si>
    <t xml:space="preserve"> 2.02</t>
  </si>
  <si>
    <t xml:space="preserve"> 2.03</t>
  </si>
  <si>
    <t xml:space="preserve"> 2.04</t>
  </si>
  <si>
    <t xml:space="preserve"> 2.05</t>
  </si>
  <si>
    <t xml:space="preserve"> 2.06</t>
  </si>
  <si>
    <t xml:space="preserve"> 2.07</t>
  </si>
  <si>
    <t>SKUPAJ GRADBENA DELA</t>
  </si>
  <si>
    <t xml:space="preserve"> 3.00</t>
  </si>
  <si>
    <t>NN DOVOD, STROŠKI JP ELEKTRO, POGODBE</t>
  </si>
  <si>
    <t xml:space="preserve"> 3.01</t>
  </si>
  <si>
    <t xml:space="preserve"> 3.02</t>
  </si>
  <si>
    <t>Izvedba priklopa kabla v DES omari.</t>
  </si>
  <si>
    <t xml:space="preserve"> 3.03</t>
  </si>
  <si>
    <t xml:space="preserve"> 3.04</t>
  </si>
  <si>
    <t xml:space="preserve"> 4.00</t>
  </si>
  <si>
    <t xml:space="preserve"> 4.01</t>
  </si>
  <si>
    <t xml:space="preserve"> 4.02</t>
  </si>
  <si>
    <t xml:space="preserve"> 5.00</t>
  </si>
  <si>
    <t>OSTALO</t>
  </si>
  <si>
    <t xml:space="preserve"> 5.01</t>
  </si>
  <si>
    <t>Prevozni stroški</t>
  </si>
  <si>
    <t xml:space="preserve"> 5.02</t>
  </si>
  <si>
    <t>Droben nespecificiran material 10%</t>
  </si>
  <si>
    <t/>
  </si>
  <si>
    <t>SKUPAJ OSTALO</t>
  </si>
  <si>
    <t>RAZSVETLJAVA</t>
  </si>
  <si>
    <t>kom</t>
  </si>
  <si>
    <t>SKUPAJ RAZSVETLJAVA</t>
  </si>
  <si>
    <t>INSTALACIJSKI MATERIAL</t>
  </si>
  <si>
    <t xml:space="preserve"> 2.01</t>
  </si>
  <si>
    <t>SKUPAJ INSTALACIJSKI MATERIAL</t>
  </si>
  <si>
    <t>KABLI IN IZVODI</t>
  </si>
  <si>
    <t>Izdelava kabelskih končnikov (povitje)</t>
  </si>
  <si>
    <t>SKUPAJ KABLI IN IZVODI</t>
  </si>
  <si>
    <t>RAZDELILCI</t>
  </si>
  <si>
    <t>SKUPAJ RAZDELILCI</t>
  </si>
  <si>
    <t>STRELOVODNA NAPRAVA</t>
  </si>
  <si>
    <t>SKUPAJ STRELOVODNA NAPRAVA</t>
  </si>
  <si>
    <t xml:space="preserve"> 6.00</t>
  </si>
  <si>
    <t xml:space="preserve"> 6.01</t>
  </si>
  <si>
    <t xml:space="preserve"> 6.02</t>
  </si>
  <si>
    <t xml:space="preserve"> 6.03</t>
  </si>
  <si>
    <t xml:space="preserve"> 6.04</t>
  </si>
  <si>
    <t xml:space="preserve"> 6.05</t>
  </si>
  <si>
    <t xml:space="preserve"> 6.06</t>
  </si>
  <si>
    <t xml:space="preserve"> 6.07</t>
  </si>
  <si>
    <t xml:space="preserve"> 6.08</t>
  </si>
  <si>
    <t xml:space="preserve"> 6.09</t>
  </si>
  <si>
    <t xml:space="preserve"> 6.10</t>
  </si>
  <si>
    <t xml:space="preserve"> 6.11</t>
  </si>
  <si>
    <t xml:space="preserve"> 6.12</t>
  </si>
  <si>
    <t xml:space="preserve"> 7.00</t>
  </si>
  <si>
    <t xml:space="preserve"> 7.01</t>
  </si>
  <si>
    <t xml:space="preserve"> 7.02</t>
  </si>
  <si>
    <t xml:space="preserve"> 8.00</t>
  </si>
  <si>
    <t xml:space="preserve"> 8.01</t>
  </si>
  <si>
    <t xml:space="preserve"> 8.02</t>
  </si>
  <si>
    <t xml:space="preserve"> 8.03</t>
  </si>
  <si>
    <t xml:space="preserve"> 8.04</t>
  </si>
  <si>
    <t>JAVNA RAZSVETLJAVA</t>
  </si>
  <si>
    <t>Enota</t>
  </si>
  <si>
    <t>Količina</t>
  </si>
  <si>
    <t>Cena/enoto</t>
  </si>
  <si>
    <t>Skupna cena</t>
  </si>
  <si>
    <t>poz.</t>
  </si>
  <si>
    <t>opis postavke dela z dobavo in montažo</t>
  </si>
  <si>
    <t xml:space="preserve">po načrtu 019-09 </t>
  </si>
  <si>
    <t>SKUPNA REKAPITULACIJA</t>
  </si>
  <si>
    <t>REKAPITULACIJA GRADBENIH IN OBRTNIŠKIH DEL</t>
  </si>
  <si>
    <t>Obnova in zavarovanje zakoličbe osi trase ostale javne ceste v ravninskem terenu</t>
  </si>
  <si>
    <t>Obnova in zavarovanje zakoličbe trase komunalnih vodov v ravninskem terenu</t>
  </si>
  <si>
    <t>Postavitev in zavarovanje prečnega profila ostale javne ceste v ravninskem terenu</t>
  </si>
  <si>
    <t>Postavitev in zavarovanje prečnega profila podpornega zidu</t>
  </si>
  <si>
    <t>Demontaža prometnega znaka na enem  podstavku</t>
  </si>
  <si>
    <t>Porušitev in odstranitev ograje iz cementnega betona</t>
  </si>
  <si>
    <t>Porušitev in odstranitev robnika iz cementnega betona</t>
  </si>
  <si>
    <t>Zavarovanje gradbišča in vzdrževanja zavarovana v času gradnje s polovično zaporo prometa in usmerjanjem s semaforji</t>
  </si>
  <si>
    <t>Prilagoditev kanalizacijskega jaška na novo višino</t>
  </si>
  <si>
    <t xml:space="preserve">Široki izkop vezljive zemljine – 3. ktg - strojno z nakladanjem </t>
  </si>
  <si>
    <t>Vgrajevanje klinov iz naravno pridobljenih kamnitih materialov - z dobavo</t>
  </si>
  <si>
    <t>Izdelava posteljice iz drobljenih kamnitih zrn v debelini 40 cm (cesta)</t>
  </si>
  <si>
    <t>Ureditev planuma nasipa, zasipa, klina ali posteljice iz zrnate kamnine – 3. kategorije</t>
  </si>
  <si>
    <t>Izdelava nevezane nosilne plasti enakomerno zrnatega drobljenca iz kamnine v debelini 21 do 30 cm (hodnik)</t>
  </si>
  <si>
    <t>Izdelava nevezane nosilne plasti enakomerno zrnatega drobljenca iz kamnine v debelini 21 do 30 cm (cesta)</t>
  </si>
  <si>
    <t>Izdelava zgornje nosilne plasti bituminiziranega drobljenca zrnavosti 0/22S ali 0/32S mm s cestogradbenim bitumnom v debelini 9 cm ( AC 32 base B30/45 A2 )</t>
  </si>
  <si>
    <t>Izdelava obrabne in zaporne plasti bitumenskega betona BB 8ks iz zmesi zrn peska iz karbonatnih kamnin, drobirja iz silikatnih kamnin in cestogradbenega bitumna v debelini 40 mm ( AC 8 surf B50/70 A2 (Z2) )</t>
  </si>
  <si>
    <t>Izdelava vzdolžne in prečne drenaže,  globoke do 1,0 m, na podložni plasti iz cementnega betona, debeline 10 cm, z gibljivimi plastičnimi cevmi premera DN125</t>
  </si>
  <si>
    <t>Dobava in izdelava barbakan - precejnic - iz cevi iz polivinilklorida, vključno s tesnenjem v betonski steni; cevi fi 5 cm, in dolžine 0,6 m</t>
  </si>
  <si>
    <t>Dobava in postavitev gladkih palic iz mehkega jekla St Sp 37 s premerom 14 mm in večjim, za srednje zahtevno ojačitev</t>
  </si>
  <si>
    <t>Dobava in postavitev rebrastih žic iz visokovrednega naravno  trdega jekla B St 420 S s premerom do 12 mm, za srednje  zahtevno ojačitev</t>
  </si>
  <si>
    <t>Dobava in postavitev mreže iz vlečene jeklene žice B500A,  s premerom &gt; od 4 in &lt; od 12 mm, masa 3,1 do 4 kg/m2</t>
  </si>
  <si>
    <t>Dobava in vgraditev cementnega betona C12/15 v prerez  od 0,31 do 0,50 m3/m2-m1</t>
  </si>
  <si>
    <t>Dobava in vgraditev cementnega betona C25/30 v prerez  0,31 do 0,50 m3/m2-m1</t>
  </si>
  <si>
    <t>Dobava in vgraditev cementnega betona C30/37 v prerez  od 0,31 do 0,50 m3/m2-m1</t>
  </si>
  <si>
    <t>Dobava in vgraditev cementnega betona C30/37 v prerez  do 0,31  m3/m2-m1 stebrički</t>
  </si>
  <si>
    <t>Doplačilo za zagotovitev kvalitete cementnega betona C 30/37  za stopnjo izpostavljenosti XF4</t>
  </si>
  <si>
    <t>Zatesnitev dilatacijske rege s trajno elastično zmesjo za stike</t>
  </si>
  <si>
    <t>Izdelava tankoslojne vzdolžne označbe na vozišču z enokomponentno belo barvo, vključno 250 g/m2 posipa z drobci / kroglicami stekla, strojno, debelina plasti suhe snovi 250 µm, širina črte 12 cm</t>
  </si>
  <si>
    <t>Doplačilo za izdelavo prekinjenih vzdolžnih označb na vozišču, širina črte 12 cm</t>
  </si>
  <si>
    <t>Čiščenje gradbišča in revitalizacija poškodovanih površin - po končanih delih</t>
  </si>
  <si>
    <t>Zakoličba trase KB uradna zakoličba</t>
  </si>
  <si>
    <t>Zakoličba trase komunalnih naprav pri križanjih z ostalimi kom. vodi uradna zakoličba</t>
  </si>
  <si>
    <t>Priprava del in materiala sodelovanje naročnika</t>
  </si>
  <si>
    <t>Zavarovanje kabelskega jarka</t>
  </si>
  <si>
    <t>Izkop, ročni zasip in delno planiranje kabelskega jarka dim. 0,5x1.0m strojni, ročni izkop</t>
  </si>
  <si>
    <t>Izdelava kabelske blazine iz mivke ali presejane zemlje za jarek dimenzij 0,4x0,8m vključno z materialom in pripadajočimi deli</t>
  </si>
  <si>
    <t>Zasip kanalskega jarka z izkopano lahko zemljino, deponirano ob robu jarka, z valjanjem v plasteh</t>
  </si>
  <si>
    <t>Dobava in polaganje opozorilnega traku nad kablom in valjancem</t>
  </si>
  <si>
    <t>Dobava in polaganje GAL ščitnika nad kablom</t>
  </si>
  <si>
    <t>Odvoz odvečne lahke zemljine v trajno ali začasno deponijo na razdaljo 4km</t>
  </si>
  <si>
    <t>Izdelava geodetskega posnetka kanalizacije in vris v kataster</t>
  </si>
  <si>
    <t>Kabel NAYY-J 4x70+2.5mm, 0.6/1kV položen v mivko v zemlji 0.8m globoko, pri prečkanju ceste pod asfaltiranimi površinami pa v i. ceveh na betonski podlagi.</t>
  </si>
  <si>
    <t>Izvedba priklopa kabla na NN omrežje,  komplet s potrebnim  materialom</t>
  </si>
  <si>
    <t>Vse potrebne meritve, izdaja certifikatov, sodelovanje na tehničnem pregledu.</t>
  </si>
  <si>
    <t>Izdelava projekta PID-elektroinstalacije</t>
  </si>
  <si>
    <t>SKUPAJ NN DOVOD, STR. JP ELEKTRO, POGODB</t>
  </si>
  <si>
    <t>Kontrolne meritve:osvetljenost, svetlosti, galvanski stiki ozemljitve in izolacijske upornosti</t>
  </si>
  <si>
    <t>Kabel  NAYY-J 4 x 16 + 2.5mm, 0,6/1kV položen v mivko v zemlji 0.8 m globoko, pri prečkanju ceste pod asfaltiranimi površinami  pa  v i. ceveh na betonski podlagi</t>
  </si>
  <si>
    <t>Kabel PP00-Y 4 x 2.5 mm2, položen od tipske omarice v kandelabru do svetilke</t>
  </si>
  <si>
    <t>Pocinkan valjanec Fe/Zn 25x4 mm, za povezavo kandelabrov položen v zemljo nad napajalnim kablom, pri prečkanju ceste po asfaltiranimi površinami pa nad cevjo, v kateri je napajalni kabel</t>
  </si>
  <si>
    <t>Izvedba priključka ozemljitve na kandelaber z vijačenjem s pomočjo detajla '' A '' in zaščiteni z antikorozijskim premazom</t>
  </si>
  <si>
    <t>Zakoličba trase zemeljskega kabla ali kabelske kanalizacije</t>
  </si>
  <si>
    <t>Izkop za revizijske jaške, temelje kandelabrov in tem. razdelilca dim. 1.1x1.1x1.5, v lahki zemljini. Deponija ob robu izkopanega jarka</t>
  </si>
  <si>
    <t>Izkop kanalskega rova v lahki zemljini širine do 0.5 m in globine do 1.0 m. Deponija ob robu izkopanega jarka</t>
  </si>
  <si>
    <t>Izdelava kabelske blazine iz mivke ali presejane zemlje za jarek dimenzij 0,4x 0,8 m vključno z materialom in priapdaočimi deli</t>
  </si>
  <si>
    <t>Dobava in polaganje izolacijskih cevi PC-E fi 110mm vključno z izdelavo podložne in zasipne plasti,  deb. 10 cm, iz peska 3-7mm</t>
  </si>
  <si>
    <t>Izdelava jaška z atestom za potrebe križanja cevi s cesto iz cementnega betona dimenzij 1.1x1.1x1,0m, z LTŽ pokrovom za 25Mp dim600x600mm</t>
  </si>
  <si>
    <t>Dobava in vgraditev betonskega montažnega temelja z atestom, dimenzij 0,7x0,7x1,2m za kandelaber dimenzij h=7m</t>
  </si>
  <si>
    <t>Odvoz odvečne lahke zemljine v trajno ali začasno deponijo na razdaljo 4 km</t>
  </si>
  <si>
    <t>Sodelovanje pri izdelavi projekta PID-elektroinstalacije-j.razsvetljava</t>
  </si>
  <si>
    <t>Prevozni stroški dovoza materiala in osebja</t>
  </si>
  <si>
    <t>Odstranitev obstoječe javne razsvetljave</t>
  </si>
  <si>
    <t>Prevozni stroški odvoza demontiranih elementov javne razsvetljave, vključno s stroški deponiranja materialov</t>
  </si>
  <si>
    <t>Dobava in vgraditev novega polipropilenskega tesnilnega traku (kot Sika DR-21) v konstrukcijo oziroma opaž na dilatacijskih stikih</t>
  </si>
  <si>
    <t>Izdelava geodetskega posnetka izvedenih del, navezava na nivelman in določitev izhodiščne absolutne kote na objektu s strani pooblaščene organizacije vključno z odčitkom začetnega stanja reperjev in vris v kataster</t>
  </si>
  <si>
    <t>Prevoz materiala na razdaljo nad 3000 do 5000 m. Da bi bil promet čim manj oviran, se odvoz materiala se vrši sukcesivno. Na gradbišču ni predvidenih deponij.</t>
  </si>
  <si>
    <t>Izdelava jaška iz polietilena, krožnega prereza s premerom 60 cm, globokega 1,5 do 2,0 m</t>
  </si>
  <si>
    <t>Dobava in vgraditev pokrova iz duktilne litine z nosilnostjo 250 kN, s premerom 600 mm</t>
  </si>
  <si>
    <t>44 965</t>
  </si>
  <si>
    <t>Priprava in vgraditev enoplastne hidroizolacije iz varjenih bitumenskih trakov,  komplet po spl. in pos. tehn. pogojih publikacije na povozni plošči:  P5-M na predhodni premaz, in podlivna masa,  preklopi morajo biti min 10 cm. Varianta kot na.pr.: servideck/servipack</t>
  </si>
  <si>
    <t>Vgrajevanje sider za kandeleabre (dobavi monter JR)</t>
  </si>
  <si>
    <t>Dobava in vgrajevanje nabrekajočega traku na stiku temelj - stena in stena - plošča (kot na pr.: Sika swell)</t>
  </si>
  <si>
    <t>IZGRADNJA HODNIKA ZA PEŠCE V ŠMARTNEM PRI LITIJI in</t>
  </si>
  <si>
    <t>OPOMBE K POPISU DEL :</t>
  </si>
  <si>
    <t>1.14</t>
  </si>
  <si>
    <t>1.15</t>
  </si>
  <si>
    <t>1.16</t>
  </si>
  <si>
    <t>Ureditev planuma temeljnih tal vezljive zemljine – 3. kat.</t>
  </si>
  <si>
    <t>2.10</t>
  </si>
  <si>
    <t>2.11</t>
  </si>
  <si>
    <t>26 232</t>
  </si>
  <si>
    <t>Vgrajevanje ločilne plasti iz PP geotekstila 400 g/m2</t>
  </si>
  <si>
    <t>24 414</t>
  </si>
  <si>
    <t>3.09</t>
  </si>
  <si>
    <t>3.10</t>
  </si>
  <si>
    <t>42 135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</si>
  <si>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</si>
  <si>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</si>
  <si>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</si>
  <si>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</si>
  <si>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</si>
  <si>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</si>
  <si>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</si>
  <si>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</si>
  <si>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</si>
  <si>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</si>
  <si>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</si>
  <si>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</si>
  <si>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</si>
  <si>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</si>
  <si>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</si>
  <si>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</si>
  <si>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</si>
  <si>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</si>
  <si>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</si>
  <si>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</si>
  <si>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</si>
  <si>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5.42</t>
  </si>
  <si>
    <t>51 311</t>
  </si>
  <si>
    <t>51 421</t>
  </si>
  <si>
    <t>52 111</t>
  </si>
  <si>
    <t>54 541</t>
  </si>
  <si>
    <t>57 941</t>
  </si>
  <si>
    <t>5.41</t>
  </si>
  <si>
    <t>Postavljanje trde penaste plošče v dilatacije d = 1,0 cm</t>
  </si>
  <si>
    <t>Postavljanje pp čepaste folije kot zaščita hidroizolacije na stiku z zemljino</t>
  </si>
  <si>
    <t>7.09</t>
  </si>
  <si>
    <t>7.11</t>
  </si>
  <si>
    <t>7.12</t>
  </si>
  <si>
    <t>73 111</t>
  </si>
  <si>
    <t>78 112</t>
  </si>
  <si>
    <t>Dobava in postavitev rebrastih žic iz visokovrednega naravno  trdega jekla B St 420 S premerom 14 mm in večjim, za srednje  zahtevno ojačitev</t>
  </si>
  <si>
    <t>52 222</t>
  </si>
  <si>
    <t>Projektantski nadzor - cesta</t>
  </si>
  <si>
    <t>Geotehnični nadzor - cesta</t>
  </si>
  <si>
    <t>Izdelava projektne dokumentacije za projekt izvedenih del - pločnik (zid in most)</t>
  </si>
  <si>
    <t>Izdelava projektne dokumentacije za vzdrževanje in obratovanje - pločnik (zid in most)</t>
  </si>
  <si>
    <t>Izdelava projektne dokumentacije za projekt izvedenih del - cesta</t>
  </si>
  <si>
    <t>Izdelava projektne dokumentacije za vzdrževanje in obratovanje - cesta</t>
  </si>
  <si>
    <t>22% DDV</t>
  </si>
  <si>
    <r>
      <t xml:space="preserve">Upoštevati je besedilo postavk v celoti, kot je zapisano v celici excel-a - po potrebi </t>
    </r>
    <r>
      <rPr>
        <u/>
        <sz val="9"/>
        <rFont val="Arial"/>
        <family val="2"/>
        <charset val="238"/>
      </rPr>
      <t>odpreti</t>
    </r>
    <r>
      <rPr>
        <sz val="9"/>
        <rFont val="Arial"/>
        <family val="2"/>
        <charset val="238"/>
      </rPr>
      <t xml:space="preserve"> celico v formatu excel</t>
    </r>
  </si>
  <si>
    <r>
      <t xml:space="preserve">Vgrajevanje sanacijske blazine iz naravno  pridobljenih kamnitih materialov - z dobavo dolomitnega drobljenca granulacije Ø  0  do 10 cm komprimiranega v plasteh po 30 cm. Na planumu je potrebno doseči Ev2 </t>
    </r>
    <r>
      <rPr>
        <u/>
        <sz val="9"/>
        <rFont val="Arial"/>
        <family val="2"/>
        <charset val="238"/>
      </rPr>
      <t>&gt;</t>
    </r>
    <r>
      <rPr>
        <sz val="9"/>
        <rFont val="Arial"/>
        <family val="2"/>
        <charset val="238"/>
      </rPr>
      <t xml:space="preserve"> 60 MPa., vključno z vgrajevanjem geotekstila</t>
    </r>
  </si>
  <si>
    <t>24 474</t>
  </si>
  <si>
    <t>3.11</t>
  </si>
  <si>
    <t>31 134</t>
  </si>
  <si>
    <t>Izdelava nevezane nosilne plasti enakomerno zrnatega taponskega drobljenca iz kamnine v debelini 40 cm (cesta)</t>
  </si>
  <si>
    <t>35 253</t>
  </si>
  <si>
    <t>Dobava in vgraditev granitnega pogreznjenega in zavojnega robnika  prerezom 20/23/50 cm</t>
  </si>
  <si>
    <t>35 269</t>
  </si>
  <si>
    <t>Dobava in vgraditev ograje za pešce po detajlu (kot sosednja  ograja) iz kovaško oblikovanih profilov z vertikalnimi in horizont. polnili, visoke 120 - 50 = 70 cm</t>
  </si>
  <si>
    <t>Projektantski nadzor - pločnik (zid)</t>
  </si>
  <si>
    <t>Geotehnični nadzor  - pločnik (zid)</t>
  </si>
  <si>
    <t>11 651</t>
  </si>
  <si>
    <t>1-A  FAZA: za pločnik na konzoli podpornega zidu na LC- 209001 od km 0,050 do km 0,096</t>
  </si>
  <si>
    <t>IZGRADNJA HODNIKA ZA PEŠCE V ŠMARTNEM PRI LITIJI na  LC- 209001 od km 0,032 do km 0,096</t>
  </si>
  <si>
    <t>1-A  FAZA: pločnik na konzoli podpornega zidu na LC- 209001 od km 0,050 do km 0,096</t>
  </si>
  <si>
    <t>1-C FAZA:  razširitev pločnika na mostu čez potok Reka na LC- 209001 od km 0,032 do km 0,050</t>
  </si>
  <si>
    <t>faza 1A:  pločnik na konzoli podpornega zidu na LC- 209001 od km 0,050 do km 0,096</t>
  </si>
  <si>
    <t>REKAPITULACIJA za fazo 1A za javno razsvetljavo :</t>
  </si>
  <si>
    <t>SKUPAJ JAVNA RAZSVETLJAVA za fazo 1A</t>
  </si>
  <si>
    <t>SKUPAJ NN DOVOD, STR. JP ELEKTRO, POGODBE za fazo 1A</t>
  </si>
  <si>
    <t>REKAPITULACIJA za fazo 1A za NN dovod :</t>
  </si>
  <si>
    <t>GRADBENA IN OBRTNIŠKA DELA</t>
  </si>
  <si>
    <t>Dela v nearmiranem, armiranem in prednapetem betonu se morajo izvajati po določilih tehničnih</t>
  </si>
  <si>
    <t xml:space="preserve"> predpisov, normativov in v skladu z obveznimi standardi.</t>
  </si>
  <si>
    <t>Pokrivni sloj betona nad armaturo znaša 5,0 cm.</t>
  </si>
  <si>
    <t>V vseh delovnih stikih se polaga trak, ki naberkne ob prisotnosti vlage.</t>
  </si>
  <si>
    <t>Odpornost proti učinkom mraza mora bit skLadno s SIST EN 206-1:2000, stopnja izpostavljenosti</t>
  </si>
  <si>
    <t xml:space="preserve"> XC2, XF3 (pogojI za OMO 100)</t>
  </si>
  <si>
    <t xml:space="preserve">Odpornost površine proti zmrzovanju in solem mora zadovoljevati 25 ciklusom izmeničnega zmrzovanja </t>
  </si>
  <si>
    <t>in odtaljevanja - lastnosti v skladu s SIST EN 206-1:2000, stopnja izpostavljenosti XF4,</t>
  </si>
  <si>
    <t>(OSMO 25 jus U.M1.055 iz leta 1984) tlačna trnosti C30/37, minimalna količina por 4 %</t>
  </si>
  <si>
    <t>Široki izkop vezljive zemljine – 3. ktg - strojno z nakladanjem (za sanacijsko blazin)</t>
  </si>
  <si>
    <t xml:space="preserve">A) Zid s konzolo za pločnik </t>
  </si>
  <si>
    <r>
      <t xml:space="preserve">Izdelava podprtega opaža za robni venec - hodnike s podporami višine do 2 m - vključno 3 trikotne letvice (3 in 5 cm) in vertikalno opaženje venca - </t>
    </r>
    <r>
      <rPr>
        <b/>
        <u/>
        <sz val="9"/>
        <rFont val="Arial CE"/>
        <charset val="238"/>
      </rPr>
      <t>vidni beton</t>
    </r>
  </si>
  <si>
    <t>Izdelava vezanega opaža za stebričke,  dimmenzije 15 x 15 cm višine 50 cm -skupno 28 kosov (vsi vogali posneti s trikotnimi letvicami in vidni beton)</t>
  </si>
  <si>
    <t>NA ZIDU faza 1-A</t>
  </si>
  <si>
    <t>9.0-A</t>
  </si>
  <si>
    <t>8.0-A</t>
  </si>
  <si>
    <t>Dobava in vgraditev cementnega betona C30/37 v prerez  od 0,31 do 0,50 m3/m2-m1 (robni venec izpostavljen. XF4)</t>
  </si>
  <si>
    <t>Popisi del so usklajeni s TSC 09.000:2006.</t>
  </si>
  <si>
    <t>Odlaganje odpadnega asfalta in gradbenih odpadkov na komunalno deponijo, vključno s plačilom takse</t>
  </si>
  <si>
    <t>Porušitev in odstranitev asfalt. plasti v debelini 6 do 10 cm</t>
  </si>
  <si>
    <t>1.17</t>
  </si>
  <si>
    <t>Da bi bil promet čim manj oviran, se odvoz materiala iz izkopa in rušitev vrši sukcesivno. Na gradbišču ni predvidenih deponij. Enako velja za dovoz materialov, ki jih je vgrajevati direktno - iz transportnih vozil.</t>
  </si>
  <si>
    <t>2.12</t>
  </si>
  <si>
    <t>44 342</t>
  </si>
  <si>
    <t>44 300</t>
  </si>
  <si>
    <r>
      <t>Pred pričetkom gradnje je potrebno zavarovati podzemne TK in električne vode ter vodovod, ki niso vključeni v  projekt. Stroški prestavitev</t>
    </r>
    <r>
      <rPr>
        <u/>
        <sz val="9"/>
        <rFont val="Arial"/>
        <family val="2"/>
        <charset val="238"/>
      </rPr>
      <t xml:space="preserve"> niso </t>
    </r>
    <r>
      <rPr>
        <sz val="9"/>
        <rFont val="Arial"/>
        <family val="2"/>
        <charset val="238"/>
      </rPr>
      <t>zajeti v predračunu.</t>
    </r>
  </si>
  <si>
    <t>Dobava in montaža  ravnih kandelabrov vroče cinkanih, debelina cinkanj minimalno 100μm vključno s statičnim izračunom in atestno dokumentacijo, za vetrno cono »I«. Kandelabri morajo ustrezati zahtevam po standardu SIST v naslednjih delih- SIST EN40 3-5. tIP kot na pr.: Dobra naveza d.o.o. Maribor. Višina kandelabra h = 7 m.</t>
  </si>
  <si>
    <t>7.13</t>
  </si>
  <si>
    <t>Začasno varovanje in prestavitev obstoječih elektro kablov</t>
  </si>
  <si>
    <t>Dobava in vgraditev predfabriciranega pogreznjenega robnika  iz cementnega betona s prerezom 15/25 cm - na priključku</t>
  </si>
  <si>
    <t>Dobava in vgraditev granitnega dvignjenega robnika  prerezom 20/23/100 cm (višina robnika od asfalta = 18 cm)</t>
  </si>
  <si>
    <t>Dobava in vgraditev predfabriciranega dvignjenega robnika  iz cementnega betona s prerezom 15/25 cm  (višina robnika od asfalta = 12 cm)</t>
  </si>
  <si>
    <t>Dobava in vgraditev granitnega dvignjenega in zavojnega robnika  prerezom 20/23/50 cm</t>
  </si>
  <si>
    <t>35 270</t>
  </si>
  <si>
    <t>5.43</t>
  </si>
  <si>
    <t>5.44</t>
  </si>
  <si>
    <t>Doplačilo za izdelavo klančine za invalide ob vgrajevanju cementnega betona C30/37 v prerez  od 0,31 do 0,50 m3/m2-m1 (pločnik izpostavljen. XF4)</t>
  </si>
  <si>
    <t>13 143</t>
  </si>
  <si>
    <t>Izdelava varnostnega načrta za fazo izvedbe del</t>
  </si>
  <si>
    <t>13 142</t>
  </si>
  <si>
    <t>13 311</t>
  </si>
  <si>
    <t xml:space="preserve">Zavarovanje gradbene jame v času gradnje </t>
  </si>
  <si>
    <t>13 144</t>
  </si>
  <si>
    <t>Izvajalec je dolžan pred pričetkom del pisno obvestiti lastnike instalacij ob mostu (Komunala, Telekom in Elektro in JR) o pričetku del</t>
  </si>
  <si>
    <t>1.18</t>
  </si>
  <si>
    <t>12 383</t>
  </si>
  <si>
    <t>Rezanje asfaltne plasti s talno diamantno žago, debelina asfalta 11 do 15 cm</t>
  </si>
  <si>
    <t>29 153</t>
  </si>
  <si>
    <t xml:space="preserve">Površinski izkop plodne zemljine – 1. kategorije – strojno z nakladanjem </t>
  </si>
  <si>
    <t>21 114</t>
  </si>
  <si>
    <t>24 313</t>
  </si>
  <si>
    <t>25 137</t>
  </si>
  <si>
    <t>Humuziranje brežine brez valjanja, v debelini nad 15 cm - strojno</t>
  </si>
  <si>
    <t>Odvisno od ureditve prometa - po potrebi vgraditev in vzdrževanje ter izvlačenje, vključno z demontažo cca 180 m2 jeklene zagatne stene višine 4 m. V primeru izmenično enosmernega prometa je mogoče izvesti "široki" izkop. Upošštevati tudi sosednjo zasebno parcelo.</t>
  </si>
  <si>
    <t>Izdelava obrabne in zaporne ali zaščitne plasti bitumenskega betona BB 8k iz zmesi zrn iz karbonatnih kamnin in cestogradbenega bitumna v debelini 60 mm ( AC 8 surf B70/100 A5 )</t>
  </si>
  <si>
    <t>32 235</t>
  </si>
  <si>
    <t>4.06</t>
  </si>
  <si>
    <r>
      <t xml:space="preserve">Doplačilo za zakrivljen opaž zidu - </t>
    </r>
    <r>
      <rPr>
        <u/>
        <sz val="9"/>
        <rFont val="Arial"/>
        <family val="2"/>
        <charset val="238"/>
      </rPr>
      <t xml:space="preserve">vidni beton </t>
    </r>
    <r>
      <rPr>
        <sz val="9"/>
        <rFont val="Arial"/>
        <family val="2"/>
        <charset val="238"/>
      </rPr>
      <t>- četrtina kroga</t>
    </r>
  </si>
  <si>
    <r>
      <t>Izdelava dvostranskega vezanega opaža za raven zid, visok do 2 m (</t>
    </r>
    <r>
      <rPr>
        <u/>
        <sz val="9"/>
        <rFont val="Arial"/>
        <family val="2"/>
        <charset val="238"/>
      </rPr>
      <t>vidni beton</t>
    </r>
    <r>
      <rPr>
        <sz val="9"/>
        <rFont val="Arial"/>
        <family val="2"/>
        <charset val="238"/>
      </rPr>
      <t>)</t>
    </r>
  </si>
  <si>
    <r>
      <t>Izdelava dvostranskega vezanega opaža za raven zid,  visok do 2 m (</t>
    </r>
    <r>
      <rPr>
        <u/>
        <sz val="9"/>
        <rFont val="Arial"/>
        <family val="2"/>
        <charset val="238"/>
      </rPr>
      <t>vidni beton na JZ strani</t>
    </r>
    <r>
      <rPr>
        <sz val="9"/>
        <rFont val="Arial"/>
        <family val="2"/>
        <charset val="238"/>
      </rPr>
      <t>)</t>
    </r>
  </si>
  <si>
    <t>Izdelava podprtega opaža za ravne plošče s podporami višine do 2 m</t>
  </si>
  <si>
    <t>51 521</t>
  </si>
  <si>
    <t>51 661</t>
  </si>
  <si>
    <t>51 713</t>
  </si>
  <si>
    <t>42 442</t>
  </si>
  <si>
    <t>52 223</t>
  </si>
  <si>
    <t>52 217</t>
  </si>
  <si>
    <t>53 253</t>
  </si>
  <si>
    <t>53 251</t>
  </si>
  <si>
    <t>72 421</t>
  </si>
  <si>
    <t>54 543</t>
  </si>
  <si>
    <t xml:space="preserve">  59 414</t>
  </si>
  <si>
    <t>58 812</t>
  </si>
  <si>
    <t>Izdelava dilatacijske rege pri izolacijskih trakovih - konstruktivni elementi, debeli nad 50 cm, s tesnilnim trakom v notranjosti prereza</t>
  </si>
  <si>
    <t>59 921</t>
  </si>
  <si>
    <t>Zatesnitev dilatacijske rege s polnilom za stike (penasto gumo)</t>
  </si>
  <si>
    <t>59 841</t>
  </si>
  <si>
    <t>59 843</t>
  </si>
  <si>
    <t>59 981</t>
  </si>
  <si>
    <t>Izdelava navidezne rege s tesnilnim trakom na zasuti strani, brez izolacijskih trakov</t>
  </si>
  <si>
    <t>59 432</t>
  </si>
  <si>
    <t>59 654</t>
  </si>
  <si>
    <t>59 542</t>
  </si>
  <si>
    <t>76 111</t>
  </si>
  <si>
    <t>Začasna prestavitev obstoječih TK vodov in položitev v cevi v novi plošči pločnika</t>
  </si>
  <si>
    <t>72 311</t>
  </si>
  <si>
    <t xml:space="preserve"> 15 171</t>
  </si>
  <si>
    <t xml:space="preserve"> 79 311</t>
  </si>
  <si>
    <t>Začasna prestavitev obstoječega vodovoda  pvc cev fi 110, vključno z dvakratno demontažo in postavitev v končno traso, tlačni preizkus in dezinfekcija</t>
  </si>
  <si>
    <t xml:space="preserve">izvajalec mora pridobiti dovoljenje za delno zaporo ceste, od Občina Šmartno pri Litiji, v smislu 53. in 54. člena Odloka o občinskih cestah in javnih površinah v Občini Šmartno pri Litiji. Za dovoljenje mora zaprositi z vlogo. Promet na cesti je dolžan izvajalec del v času izvedbe zavarovati z ustrezno cestno - prometno signalizacijo v smislu določil Pravilnika o prometni signalizaciji in prometni opremi na cestah </t>
  </si>
  <si>
    <t>Pri obravnavani gradnji mora izvajalec del za vse faze dokazati kakovost vgrajenih materialov in izvedbenih del ter ob zaključku del predložiti Občini Šmartno pri LItiji  elaborat o kontroii kakovosti, ki ga izdela za ta dela registrirano, pooblaščeno in usposobljeno podjetje na stroške rzvajalca del oz. investitorja gradnje</t>
  </si>
  <si>
    <t>Izvajalec za vse produkte rušitvenih del in izkope ter odstranitve posebnih odpadkov sam priskrbi potrebno deponijo in plača vse spremljajoče stroške. Z vsemi odpadki je potrebno ravnati v skladu z načrtom rušitvenih del in elaboratom ravnanja z gradbenimi odpadki ter Pravilnikom o ravnanju z odpadki, ki nastanejo pri gradbenih delih.</t>
  </si>
  <si>
    <t xml:space="preserve">Ob koncu del izvajalec predloži izjavo o dokončanju del, projekte izvedenih del, vključno z geodetskim načrtom izvedenih del,izjavo o zanesljivosti objekta (pločnika in podpornega zidu) </t>
  </si>
  <si>
    <t>Izvajalec se je dolžan seznaniti z geomehanskim poročilom in zemeljska dela ter izkope izvajati skladno z določili geomehanskea poročila.</t>
  </si>
  <si>
    <t>7.10</t>
  </si>
  <si>
    <t>7.14</t>
  </si>
  <si>
    <t>Obstoječi razdelilnik RJ.R. za javno razsvetljavo se preuredi oziroma dopolni s potrebno opremo.</t>
  </si>
  <si>
    <t>Po potrebi obnova elektroenergetskega soglasja, pogodbe o dobavi el. energije, pregled priključka odjemnega mesta na elektroenergetsko omrežje in pridobitev izjav o služnosti v kolikor so portrebne</t>
  </si>
  <si>
    <t>Dobava in montaža LED cestne svetilke z montažnim in pritrdilnim materialom skupna moči 60 W, 6000 lm, ZR: L., IP65 material ohišja: extrudiran anodiziran aluminij - praškasto lakiran, montaža : nastavek Ø60/788/90 mm (direktni natik/pritrditev s strani). Svetilka k.n.p.:Elum 1-60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</si>
</sst>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\ &quot;€&quot;"/>
  </numFmts>
  <fonts count="13" x14ac:knownFonts="1">
    <font>
      <sz val="10"/>
      <name val="Arial CE"/>
      <charset val="238"/>
    </font>
    <font>
      <sz val="9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name val="Arial CE"/>
      <charset val="238"/>
    </font>
    <font>
      <u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b/>
      <u/>
      <sz val="9"/>
      <name val="Arial CE"/>
      <charset val="238"/>
    </font>
    <font>
      <sz val="9"/>
      <name val="Arial CE"/>
      <charset val="238"/>
    </font>
    <font>
      <sz val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EFEF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Border="1"/>
    <xf numFmtId="3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top"/>
    </xf>
    <xf numFmtId="1" fontId="1" fillId="0" borderId="0" xfId="0" applyNumberFormat="1" applyFont="1" applyBorder="1" applyAlignment="1" applyProtection="1">
      <alignment horizontal="center" vertical="top" wrapText="1" readingOrder="2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" fontId="1" fillId="0" borderId="0" xfId="0" applyNumberFormat="1" applyFont="1" applyBorder="1"/>
    <xf numFmtId="0" fontId="1" fillId="0" borderId="0" xfId="0" applyFont="1" applyAlignment="1"/>
    <xf numFmtId="2" fontId="5" fillId="0" borderId="0" xfId="0" applyNumberFormat="1" applyFont="1" applyBorder="1" applyAlignment="1">
      <alignment horizontal="left" wrapText="1"/>
    </xf>
    <xf numFmtId="2" fontId="1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 wrapText="1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 wrapText="1"/>
    </xf>
    <xf numFmtId="4" fontId="1" fillId="0" borderId="0" xfId="0" applyNumberFormat="1" applyFont="1" applyFill="1" applyBorder="1"/>
    <xf numFmtId="0" fontId="1" fillId="0" borderId="0" xfId="0" applyFont="1" applyFill="1" applyBorder="1"/>
    <xf numFmtId="49" fontId="1" fillId="0" borderId="0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 wrapText="1"/>
    </xf>
    <xf numFmtId="4" fontId="1" fillId="0" borderId="4" xfId="0" applyNumberFormat="1" applyFont="1" applyBorder="1"/>
    <xf numFmtId="49" fontId="1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left" wrapText="1"/>
    </xf>
    <xf numFmtId="4" fontId="1" fillId="0" borderId="4" xfId="0" applyNumberFormat="1" applyFont="1" applyFill="1" applyBorder="1"/>
    <xf numFmtId="2" fontId="5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/>
    <xf numFmtId="2" fontId="1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4" fontId="1" fillId="0" borderId="1" xfId="0" applyNumberFormat="1" applyFont="1" applyBorder="1"/>
    <xf numFmtId="49" fontId="1" fillId="0" borderId="3" xfId="0" applyNumberFormat="1" applyFont="1" applyBorder="1" applyAlignment="1">
      <alignment horizontal="left" wrapText="1"/>
    </xf>
    <xf numFmtId="4" fontId="1" fillId="0" borderId="3" xfId="0" applyNumberFormat="1" applyFont="1" applyBorder="1"/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/>
    <xf numFmtId="2" fontId="1" fillId="0" borderId="0" xfId="0" applyNumberFormat="1" applyFont="1" applyBorder="1" applyAlignment="1"/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/>
    <xf numFmtId="49" fontId="1" fillId="0" borderId="2" xfId="0" applyNumberFormat="1" applyFont="1" applyBorder="1" applyAlignment="1"/>
    <xf numFmtId="0" fontId="1" fillId="0" borderId="0" xfId="0" applyFont="1" applyFill="1" applyBorder="1" applyAlignment="1"/>
    <xf numFmtId="49" fontId="1" fillId="0" borderId="4" xfId="0" applyNumberFormat="1" applyFont="1" applyBorder="1" applyAlignment="1"/>
    <xf numFmtId="49" fontId="1" fillId="0" borderId="4" xfId="0" applyNumberFormat="1" applyFont="1" applyFill="1" applyBorder="1" applyAlignment="1"/>
    <xf numFmtId="0" fontId="1" fillId="0" borderId="0" xfId="0" applyFont="1" applyBorder="1" applyAlignment="1"/>
    <xf numFmtId="49" fontId="1" fillId="0" borderId="1" xfId="0" applyNumberFormat="1" applyFont="1" applyBorder="1" applyAlignment="1"/>
    <xf numFmtId="49" fontId="1" fillId="0" borderId="3" xfId="0" applyNumberFormat="1" applyFont="1" applyBorder="1" applyAlignment="1"/>
    <xf numFmtId="49" fontId="5" fillId="0" borderId="0" xfId="0" applyNumberFormat="1" applyFont="1" applyBorder="1" applyAlignment="1">
      <alignment horizontal="left" wrapText="1"/>
    </xf>
    <xf numFmtId="0" fontId="1" fillId="0" borderId="4" xfId="0" applyFont="1" applyBorder="1"/>
    <xf numFmtId="4" fontId="1" fillId="0" borderId="1" xfId="0" applyNumberFormat="1" applyFont="1" applyFill="1" applyBorder="1"/>
    <xf numFmtId="4" fontId="1" fillId="0" borderId="2" xfId="0" applyNumberFormat="1" applyFont="1" applyFill="1" applyBorder="1"/>
    <xf numFmtId="4" fontId="1" fillId="0" borderId="3" xfId="0" applyNumberFormat="1" applyFont="1" applyFill="1" applyBorder="1"/>
    <xf numFmtId="164" fontId="1" fillId="0" borderId="1" xfId="0" applyNumberFormat="1" applyFont="1" applyBorder="1" applyAlignment="1"/>
    <xf numFmtId="164" fontId="1" fillId="0" borderId="2" xfId="0" applyNumberFormat="1" applyFont="1" applyBorder="1" applyAlignmen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1" fillId="0" borderId="0" xfId="0" applyFont="1" applyAlignment="1"/>
    <xf numFmtId="0" fontId="1" fillId="5" borderId="4" xfId="0" applyFont="1" applyFill="1" applyBorder="1" applyAlignment="1"/>
    <xf numFmtId="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49" fontId="5" fillId="2" borderId="6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>
      <alignment horizontal="left" wrapText="1"/>
    </xf>
    <xf numFmtId="0" fontId="1" fillId="5" borderId="4" xfId="0" applyFont="1" applyFill="1" applyBorder="1"/>
    <xf numFmtId="0" fontId="1" fillId="5" borderId="5" xfId="0" applyFont="1" applyFill="1" applyBorder="1"/>
    <xf numFmtId="0" fontId="2" fillId="0" borderId="0" xfId="0" applyFont="1" applyBorder="1"/>
    <xf numFmtId="1" fontId="9" fillId="0" borderId="0" xfId="0" applyNumberFormat="1" applyFont="1" applyFill="1" applyBorder="1" applyAlignment="1" applyProtection="1">
      <alignment horizontal="right" vertical="top" wrapText="1"/>
    </xf>
    <xf numFmtId="0" fontId="7" fillId="0" borderId="0" xfId="0" applyFont="1" applyFill="1" applyAlignment="1">
      <alignment horizontal="left"/>
    </xf>
    <xf numFmtId="0" fontId="0" fillId="0" borderId="0" xfId="0" applyFill="1" applyAlignment="1">
      <alignment vertical="top" wrapText="1"/>
    </xf>
    <xf numFmtId="0" fontId="0" fillId="0" borderId="0" xfId="0" applyFill="1" applyBorder="1"/>
    <xf numFmtId="4" fontId="0" fillId="0" borderId="0" xfId="0" applyNumberFormat="1" applyFill="1" applyBorder="1"/>
    <xf numFmtId="3" fontId="1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0" fillId="0" borderId="0" xfId="0" applyFill="1"/>
    <xf numFmtId="3" fontId="1" fillId="0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2" xfId="0" applyNumberFormat="1" applyFont="1" applyBorder="1" applyAlignment="1">
      <alignment horizontal="left" wrapText="1"/>
    </xf>
    <xf numFmtId="0" fontId="1" fillId="0" borderId="2" xfId="0" applyFont="1" applyBorder="1"/>
    <xf numFmtId="0" fontId="0" fillId="0" borderId="0" xfId="0" applyBorder="1"/>
    <xf numFmtId="4" fontId="6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0" fontId="0" fillId="0" borderId="1" xfId="0" applyBorder="1"/>
    <xf numFmtId="49" fontId="5" fillId="0" borderId="0" xfId="0" applyNumberFormat="1" applyFont="1" applyFill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164" fontId="0" fillId="0" borderId="0" xfId="0" applyNumberFormat="1" applyFill="1" applyAlignment="1">
      <alignment horizontal="right"/>
    </xf>
    <xf numFmtId="3" fontId="1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2" fontId="5" fillId="0" borderId="0" xfId="0" applyNumberFormat="1" applyFont="1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 vertical="top" wrapText="1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/>
    <xf numFmtId="49" fontId="1" fillId="0" borderId="2" xfId="0" applyNumberFormat="1" applyFont="1" applyFill="1" applyBorder="1" applyAlignment="1">
      <alignment horizontal="left" wrapText="1"/>
    </xf>
    <xf numFmtId="49" fontId="1" fillId="0" borderId="2" xfId="0" applyNumberFormat="1" applyFont="1" applyFill="1" applyBorder="1" applyAlignment="1"/>
    <xf numFmtId="49" fontId="1" fillId="0" borderId="3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/>
    <xf numFmtId="2" fontId="1" fillId="0" borderId="2" xfId="0" applyNumberFormat="1" applyFont="1" applyFill="1" applyBorder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right" vertical="top"/>
    </xf>
    <xf numFmtId="2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horizontal="right" vertical="top" wrapText="1"/>
    </xf>
    <xf numFmtId="0" fontId="9" fillId="0" borderId="0" xfId="0" applyFont="1" applyFill="1" applyBorder="1" applyAlignment="1">
      <alignment horizontal="left" vertical="top"/>
    </xf>
    <xf numFmtId="4" fontId="0" fillId="0" borderId="0" xfId="0" applyNumberFormat="1" applyFill="1"/>
    <xf numFmtId="3" fontId="1" fillId="0" borderId="0" xfId="0" applyNumberFormat="1" applyFont="1" applyFill="1" applyAlignment="1">
      <alignment horizontal="left" vertical="top"/>
    </xf>
    <xf numFmtId="0" fontId="11" fillId="0" borderId="0" xfId="0" applyFont="1" applyFill="1"/>
    <xf numFmtId="4" fontId="11" fillId="0" borderId="0" xfId="0" applyNumberFormat="1" applyFont="1" applyFill="1"/>
    <xf numFmtId="1" fontId="9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/>
    </xf>
    <xf numFmtId="2" fontId="1" fillId="0" borderId="0" xfId="0" applyNumberFormat="1" applyFont="1" applyFill="1" applyBorder="1"/>
    <xf numFmtId="0" fontId="1" fillId="0" borderId="3" xfId="0" applyFont="1" applyBorder="1"/>
    <xf numFmtId="164" fontId="1" fillId="3" borderId="0" xfId="0" applyNumberFormat="1" applyFont="1" applyFill="1" applyBorder="1" applyAlignment="1">
      <alignment horizontal="right"/>
    </xf>
    <xf numFmtId="49" fontId="1" fillId="4" borderId="3" xfId="0" applyNumberFormat="1" applyFont="1" applyFill="1" applyBorder="1" applyAlignment="1">
      <alignment horizontal="left" wrapText="1"/>
    </xf>
    <xf numFmtId="49" fontId="1" fillId="4" borderId="3" xfId="0" applyNumberFormat="1" applyFont="1" applyFill="1" applyBorder="1" applyAlignment="1"/>
    <xf numFmtId="164" fontId="1" fillId="4" borderId="3" xfId="0" applyNumberFormat="1" applyFont="1" applyFill="1" applyBorder="1" applyAlignment="1"/>
    <xf numFmtId="49" fontId="1" fillId="6" borderId="6" xfId="0" applyNumberFormat="1" applyFont="1" applyFill="1" applyBorder="1" applyAlignment="1">
      <alignment horizontal="center" vertical="top"/>
    </xf>
    <xf numFmtId="49" fontId="5" fillId="6" borderId="4" xfId="0" applyNumberFormat="1" applyFont="1" applyFill="1" applyBorder="1" applyAlignment="1">
      <alignment horizontal="left" wrapText="1"/>
    </xf>
    <xf numFmtId="4" fontId="1" fillId="6" borderId="4" xfId="0" applyNumberFormat="1" applyFont="1" applyFill="1" applyBorder="1"/>
    <xf numFmtId="0" fontId="1" fillId="6" borderId="4" xfId="0" applyFont="1" applyFill="1" applyBorder="1"/>
    <xf numFmtId="0" fontId="1" fillId="6" borderId="5" xfId="0" applyFont="1" applyFill="1" applyBorder="1"/>
    <xf numFmtId="2" fontId="5" fillId="6" borderId="4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right" vertical="top"/>
    </xf>
    <xf numFmtId="3" fontId="1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left" vertical="top" wrapText="1"/>
    </xf>
    <xf numFmtId="1" fontId="9" fillId="0" borderId="0" xfId="0" applyNumberFormat="1" applyFont="1" applyBorder="1" applyAlignment="1" applyProtection="1">
      <alignment horizontal="right" vertical="top" wrapText="1"/>
    </xf>
    <xf numFmtId="3" fontId="1" fillId="0" borderId="0" xfId="0" applyNumberFormat="1" applyFont="1" applyFill="1" applyAlignment="1">
      <alignment horizontal="center" vertical="top"/>
    </xf>
    <xf numFmtId="43" fontId="0" fillId="0" borderId="0" xfId="0" applyNumberFormat="1" applyFill="1" applyBorder="1"/>
    <xf numFmtId="2" fontId="1" fillId="0" borderId="0" xfId="0" applyNumberFormat="1" applyFont="1" applyAlignment="1">
      <alignment vertical="top"/>
    </xf>
    <xf numFmtId="0" fontId="9" fillId="0" borderId="0" xfId="0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 applyProtection="1">
      <alignment horizontal="righ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/>
    <xf numFmtId="4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/>
    <xf numFmtId="0" fontId="7" fillId="0" borderId="0" xfId="0" applyFon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1" fillId="0" borderId="0" xfId="0" applyFont="1" applyFill="1" applyAlignment="1" applyProtection="1">
      <alignment horizontal="left" vertical="top" wrapText="1"/>
    </xf>
    <xf numFmtId="0" fontId="7" fillId="0" borderId="0" xfId="0" applyFont="1"/>
    <xf numFmtId="3" fontId="1" fillId="0" borderId="0" xfId="0" applyNumberFormat="1" applyFont="1" applyFill="1" applyBorder="1" applyAlignment="1">
      <alignment horizontal="left" vertical="top" wrapText="1"/>
    </xf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FDE9D9"/>
      <color rgb="FFFFEFEF"/>
      <color rgb="FFDCE6F1"/>
      <color rgb="FFFFF3FF"/>
      <color rgb="FFFFCCFF"/>
      <color rgb="FFBFD5EF"/>
      <color rgb="FFEBFFFB"/>
      <color rgb="FFFFF7FF"/>
      <color rgb="FFF3FFDD"/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zoomScale="106" zoomScaleNormal="100" zoomScaleSheetLayoutView="106" workbookViewId="0">
      <selection activeCell="G29" sqref="G29"/>
    </sheetView>
  </sheetViews>
  <sheetFormatPr defaultRowHeight="12.75" x14ac:dyDescent="0.2"/>
  <cols>
    <col min="1" max="1" width="5.7109375" customWidth="1"/>
    <col min="2" max="2" width="48.7109375" customWidth="1"/>
    <col min="3" max="3" width="2.5703125" customWidth="1"/>
    <col min="4" max="4" width="13" customWidth="1"/>
    <col min="5" max="5" width="3" customWidth="1"/>
    <col min="6" max="6" width="6.7109375" customWidth="1"/>
    <col min="7" max="7" width="11.85546875" style="61" customWidth="1"/>
  </cols>
  <sheetData>
    <row r="1" spans="1:8" ht="3.75" customHeight="1" x14ac:dyDescent="0.2"/>
    <row r="2" spans="1:8" x14ac:dyDescent="0.2">
      <c r="A2" s="96"/>
      <c r="B2" s="36"/>
      <c r="C2" s="51"/>
      <c r="D2" s="97"/>
      <c r="E2" s="98"/>
      <c r="F2" s="98"/>
      <c r="G2" s="98"/>
    </row>
    <row r="5" spans="1:8" x14ac:dyDescent="0.2">
      <c r="A5" s="101" t="s">
        <v>383</v>
      </c>
      <c r="B5" s="68"/>
      <c r="C5" s="64"/>
      <c r="D5" s="64"/>
      <c r="E5" s="69"/>
      <c r="F5" s="69"/>
      <c r="G5" s="70"/>
      <c r="H5" s="61"/>
    </row>
    <row r="6" spans="1:8" s="82" customFormat="1" x14ac:dyDescent="0.2">
      <c r="A6" s="99"/>
      <c r="B6" s="28"/>
      <c r="C6" s="47"/>
      <c r="D6" s="47"/>
      <c r="E6" s="23"/>
      <c r="F6" s="23"/>
      <c r="G6" s="23"/>
      <c r="H6" s="102"/>
    </row>
    <row r="7" spans="1:8" x14ac:dyDescent="0.2">
      <c r="A7" s="100" t="s">
        <v>384</v>
      </c>
      <c r="B7" s="13"/>
      <c r="C7" s="63"/>
      <c r="D7" s="2"/>
      <c r="E7" s="2"/>
      <c r="F7" s="2"/>
      <c r="G7" s="94"/>
    </row>
    <row r="8" spans="1:8" x14ac:dyDescent="0.2">
      <c r="A8" s="84" t="s">
        <v>385</v>
      </c>
      <c r="B8" s="62"/>
      <c r="C8" s="63"/>
      <c r="D8" s="2"/>
      <c r="E8" s="2"/>
      <c r="F8" s="2"/>
      <c r="G8"/>
    </row>
    <row r="9" spans="1:8" s="82" customFormat="1" x14ac:dyDescent="0.2">
      <c r="A9" s="27"/>
      <c r="B9" s="99"/>
      <c r="C9" s="47"/>
      <c r="D9" s="23"/>
    </row>
    <row r="12" spans="1:8" x14ac:dyDescent="0.2">
      <c r="A12" s="19"/>
      <c r="B12" s="18" t="s">
        <v>236</v>
      </c>
      <c r="C12" s="45"/>
      <c r="D12" s="82"/>
      <c r="E12" s="82"/>
      <c r="F12" s="82"/>
      <c r="G12" s="136" t="s">
        <v>405</v>
      </c>
    </row>
    <row r="13" spans="1:8" x14ac:dyDescent="0.2">
      <c r="A13" s="34"/>
      <c r="B13" s="35"/>
      <c r="C13" s="43"/>
      <c r="G13" s="33"/>
    </row>
    <row r="14" spans="1:8" x14ac:dyDescent="0.2">
      <c r="A14" s="40" t="str">
        <f>+'1A-pločnik in zid'!A399</f>
        <v>1.00</v>
      </c>
      <c r="B14" s="17" t="str">
        <f>+'1A-pločnik in zid'!B399</f>
        <v>PREDDELA</v>
      </c>
      <c r="C14" s="43"/>
      <c r="F14" s="60"/>
      <c r="G14" s="41">
        <f>+'1A-pločnik in zid'!F399</f>
        <v>0</v>
      </c>
    </row>
    <row r="15" spans="1:8" x14ac:dyDescent="0.2">
      <c r="A15" s="40" t="str">
        <f>+'1A-pločnik in zid'!A400</f>
        <v>2.00</v>
      </c>
      <c r="B15" s="17" t="str">
        <f>+'1A-pločnik in zid'!B400</f>
        <v>ZEMELJSKA DELA IN TEMELJENJE</v>
      </c>
      <c r="C15" s="43"/>
      <c r="F15" s="60"/>
      <c r="G15" s="41">
        <f>+'1A-pločnik in zid'!F400</f>
        <v>0</v>
      </c>
    </row>
    <row r="16" spans="1:8" x14ac:dyDescent="0.2">
      <c r="A16" s="40" t="str">
        <f>+'1A-pločnik in zid'!A401</f>
        <v>3.00</v>
      </c>
      <c r="B16" s="17" t="str">
        <f>+'1A-pločnik in zid'!B401</f>
        <v>VOZIŠČNE KONSTRUKCIJE</v>
      </c>
      <c r="C16" s="43"/>
      <c r="F16" s="60"/>
      <c r="G16" s="41">
        <f>+'1A-pločnik in zid'!F401</f>
        <v>0</v>
      </c>
    </row>
    <row r="17" spans="1:7" x14ac:dyDescent="0.2">
      <c r="A17" s="40" t="str">
        <f>+'1A-pločnik in zid'!A402</f>
        <v>4.00</v>
      </c>
      <c r="B17" s="17" t="str">
        <f>+'1A-pločnik in zid'!B402</f>
        <v>ODVODNJAVANJE</v>
      </c>
      <c r="C17" s="43"/>
      <c r="F17" s="60"/>
      <c r="G17" s="41">
        <f>+'1A-pločnik in zid'!F402</f>
        <v>0</v>
      </c>
    </row>
    <row r="18" spans="1:7" x14ac:dyDescent="0.2">
      <c r="A18" s="40" t="str">
        <f>+'1A-pločnik in zid'!A403</f>
        <v>5.00</v>
      </c>
      <c r="B18" s="17" t="str">
        <f>+'1A-pločnik in zid'!B403</f>
        <v>GRADBENA IN OBRTNIŠKA DELA</v>
      </c>
      <c r="C18" s="43"/>
      <c r="F18" s="60"/>
      <c r="G18" s="41">
        <f>+'1A-pločnik in zid'!F403</f>
        <v>0</v>
      </c>
    </row>
    <row r="19" spans="1:7" x14ac:dyDescent="0.2">
      <c r="A19" s="40" t="str">
        <f>+'1A-pločnik in zid'!A404</f>
        <v>6.00</v>
      </c>
      <c r="B19" s="17" t="str">
        <f>+'1A-pločnik in zid'!B404</f>
        <v>OPREMA</v>
      </c>
      <c r="C19" s="43"/>
      <c r="F19" s="60"/>
      <c r="G19" s="41">
        <f>+'1A-pločnik in zid'!F404</f>
        <v>0</v>
      </c>
    </row>
    <row r="20" spans="1:7" x14ac:dyDescent="0.2">
      <c r="A20" s="40" t="str">
        <f>+'1A-pločnik in zid'!A405</f>
        <v>7.00</v>
      </c>
      <c r="B20" s="17" t="str">
        <f>+'1A-pločnik in zid'!B405</f>
        <v>TUJE STORITVE</v>
      </c>
      <c r="C20" s="43"/>
      <c r="F20" s="60"/>
      <c r="G20" s="41">
        <f>+'1A-pločnik in zid'!F405</f>
        <v>0</v>
      </c>
    </row>
    <row r="21" spans="1:7" s="82" customFormat="1" x14ac:dyDescent="0.2">
      <c r="A21" s="111" t="str">
        <f>+'1A-pločnik in zid'!A412</f>
        <v>8.0-A</v>
      </c>
      <c r="B21" s="120" t="str">
        <f>+'1A-pločnik in zid'!B412</f>
        <v>NN DOVOD, STROŠKI JP ELEKTRO, POGODBE</v>
      </c>
      <c r="C21" s="45"/>
      <c r="F21" s="122"/>
      <c r="G21" s="121">
        <f>+'1A-pločnik in zid'!F482</f>
        <v>0</v>
      </c>
    </row>
    <row r="22" spans="1:7" s="82" customFormat="1" x14ac:dyDescent="0.2">
      <c r="A22" s="111" t="str">
        <f>'1A-pločnik in zid'!A487</f>
        <v>9.0-A</v>
      </c>
      <c r="B22" s="120" t="str">
        <f>'1A-pločnik in zid'!B487</f>
        <v>JAVNA RAZSVETLJAVA</v>
      </c>
      <c r="C22" s="45"/>
      <c r="F22" s="122"/>
      <c r="G22" s="121">
        <f>+'1A-pločnik in zid'!F587</f>
        <v>0</v>
      </c>
    </row>
    <row r="23" spans="1:7" x14ac:dyDescent="0.2">
      <c r="A23" s="19"/>
      <c r="B23" s="36" t="s">
        <v>1</v>
      </c>
      <c r="C23" s="51"/>
      <c r="D23" s="51"/>
      <c r="E23" s="51"/>
      <c r="F23" s="51"/>
      <c r="G23" s="58">
        <f>SUM(G14:G22)</f>
        <v>0</v>
      </c>
    </row>
    <row r="24" spans="1:7" x14ac:dyDescent="0.2">
      <c r="A24" s="19"/>
      <c r="B24" s="113" t="s">
        <v>368</v>
      </c>
      <c r="C24" s="46"/>
      <c r="D24" s="46"/>
      <c r="E24" s="46"/>
      <c r="F24" s="46"/>
      <c r="G24" s="59">
        <f>G23*0.22</f>
        <v>0</v>
      </c>
    </row>
    <row r="25" spans="1:7" ht="13.5" thickBot="1" x14ac:dyDescent="0.25">
      <c r="A25" s="19"/>
      <c r="B25" s="137" t="s">
        <v>2</v>
      </c>
      <c r="C25" s="138"/>
      <c r="D25" s="138"/>
      <c r="E25" s="138"/>
      <c r="F25" s="138"/>
      <c r="G25" s="139">
        <f>SUM(G23:G24)</f>
        <v>0</v>
      </c>
    </row>
    <row r="26" spans="1:7" ht="13.5" thickTop="1" x14ac:dyDescent="0.2"/>
  </sheetData>
  <sheetProtection algorithmName="SHA-512" hashValue="LReg/JHzXVRhrpZZ8W5Ue77PA6d6ELCsRHv3FdJsHfPfIsmffakyHzh31c81VoeAwgFCloJpEKLVOUCVi4GD0g==" saltValue="wgYPdczZzfEecl0drBZq5g==" spinCount="100000" sheet="1" objects="1" scenarios="1"/>
  <pageMargins left="0.9055118110236221" right="0.31496062992125984" top="0.54" bottom="0.74803149606299213" header="0.31496062992125984" footer="0.31496062992125984"/>
  <pageSetup paperSize="9" orientation="portrait" r:id="rId1"/>
  <headerFooter>
    <oddHeader>&amp;LVedernjak, d.o.o.&amp;Rštev.. proj.: 285-2-08</oddHeader>
    <oddFooter>&amp;L__________________________________________________
faza 1A: pločnik na konzoli podpornega zidu
faza 1C: razširitev pločnika čez potok Reka&amp;R_______________________________________________________
LC- 209001 od km 0,050 do 0,096
in od km 0,032 do 0,050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0"/>
  <sheetViews>
    <sheetView tabSelected="1" view="pageBreakPreview" zoomScaleNormal="100" zoomScaleSheetLayoutView="100" workbookViewId="0">
      <selection activeCell="B15" sqref="B15"/>
    </sheetView>
  </sheetViews>
  <sheetFormatPr defaultRowHeight="12.75" x14ac:dyDescent="0.2"/>
  <cols>
    <col min="1" max="1" width="5" style="4" customWidth="1"/>
    <col min="2" max="2" width="48" style="13" customWidth="1"/>
    <col min="3" max="3" width="5.28515625" style="42" customWidth="1"/>
    <col min="4" max="4" width="10.28515625" style="2" customWidth="1"/>
    <col min="5" max="5" width="11" style="2" bestFit="1" customWidth="1"/>
    <col min="6" max="6" width="12.140625" style="2" customWidth="1"/>
    <col min="7" max="7" width="9.140625" style="94"/>
  </cols>
  <sheetData>
    <row r="1" spans="1:6" ht="5.25" customHeight="1" x14ac:dyDescent="0.2">
      <c r="A1" s="86"/>
      <c r="B1" s="118"/>
      <c r="C1" s="46"/>
      <c r="D1" s="93"/>
      <c r="E1" s="93"/>
      <c r="F1" s="93"/>
    </row>
    <row r="3" spans="1:6" x14ac:dyDescent="0.2">
      <c r="B3" s="28"/>
    </row>
    <row r="4" spans="1:6" x14ac:dyDescent="0.2">
      <c r="A4" s="67" t="s">
        <v>311</v>
      </c>
      <c r="B4" s="68"/>
      <c r="C4" s="64"/>
      <c r="D4" s="69"/>
      <c r="E4" s="69"/>
      <c r="F4" s="70"/>
    </row>
    <row r="5" spans="1:6" x14ac:dyDescent="0.2">
      <c r="C5" s="15"/>
    </row>
    <row r="6" spans="1:6" x14ac:dyDescent="0.2">
      <c r="A6" s="62" t="s">
        <v>382</v>
      </c>
      <c r="C6" s="15"/>
    </row>
    <row r="7" spans="1:6" x14ac:dyDescent="0.2">
      <c r="A7" s="62"/>
      <c r="C7" s="63"/>
    </row>
    <row r="8" spans="1:6" x14ac:dyDescent="0.2">
      <c r="A8" s="133" t="s">
        <v>312</v>
      </c>
      <c r="B8" s="53"/>
    </row>
    <row r="9" spans="1:6" x14ac:dyDescent="0.2">
      <c r="A9" s="5">
        <v>1</v>
      </c>
      <c r="B9" s="172" t="s">
        <v>409</v>
      </c>
      <c r="C9" s="172"/>
    </row>
    <row r="10" spans="1:6" ht="24" x14ac:dyDescent="0.2">
      <c r="A10" s="5">
        <f t="shared" ref="A10:A18" si="0">+A9+1</f>
        <v>2</v>
      </c>
      <c r="B10" s="103" t="s">
        <v>128</v>
      </c>
      <c r="C10" s="104"/>
    </row>
    <row r="11" spans="1:6" ht="24" x14ac:dyDescent="0.2">
      <c r="A11" s="5">
        <f t="shared" si="0"/>
        <v>3</v>
      </c>
      <c r="B11" s="103" t="s">
        <v>129</v>
      </c>
      <c r="C11" s="103"/>
    </row>
    <row r="12" spans="1:6" ht="48" x14ac:dyDescent="0.2">
      <c r="A12" s="5">
        <f t="shared" si="0"/>
        <v>4</v>
      </c>
      <c r="B12" s="103" t="s">
        <v>130</v>
      </c>
      <c r="C12" s="103"/>
    </row>
    <row r="13" spans="1:6" ht="24" x14ac:dyDescent="0.2">
      <c r="A13" s="5">
        <f t="shared" si="0"/>
        <v>5</v>
      </c>
      <c r="B13" s="103" t="s">
        <v>369</v>
      </c>
      <c r="C13" s="103"/>
    </row>
    <row r="14" spans="1:6" ht="96.75" customHeight="1" x14ac:dyDescent="0.2">
      <c r="A14" s="5">
        <f t="shared" si="0"/>
        <v>6</v>
      </c>
      <c r="B14" s="103" t="s">
        <v>481</v>
      </c>
      <c r="C14" s="103"/>
    </row>
    <row r="15" spans="1:6" ht="62.25" customHeight="1" x14ac:dyDescent="0.2">
      <c r="A15" s="5">
        <f t="shared" si="0"/>
        <v>7</v>
      </c>
      <c r="B15" s="103" t="s">
        <v>482</v>
      </c>
      <c r="C15" s="103"/>
    </row>
    <row r="16" spans="1:6" ht="26.25" customHeight="1" x14ac:dyDescent="0.2">
      <c r="A16" s="5">
        <f t="shared" si="0"/>
        <v>8</v>
      </c>
      <c r="B16" s="103" t="s">
        <v>133</v>
      </c>
      <c r="C16" s="103"/>
    </row>
    <row r="17" spans="1:10" ht="38.25" customHeight="1" x14ac:dyDescent="0.2">
      <c r="A17" s="5">
        <f t="shared" si="0"/>
        <v>9</v>
      </c>
      <c r="B17" s="132" t="s">
        <v>417</v>
      </c>
      <c r="C17" s="132"/>
    </row>
    <row r="18" spans="1:10" ht="48" x14ac:dyDescent="0.2">
      <c r="A18" s="5">
        <f t="shared" si="0"/>
        <v>10</v>
      </c>
      <c r="B18" s="132" t="s">
        <v>413</v>
      </c>
      <c r="C18" s="132"/>
    </row>
    <row r="19" spans="1:10" ht="36" x14ac:dyDescent="0.2">
      <c r="A19" s="5">
        <f>+A18+1</f>
        <v>11</v>
      </c>
      <c r="B19" s="132" t="s">
        <v>485</v>
      </c>
      <c r="C19" s="132"/>
    </row>
    <row r="20" spans="1:10" ht="72.75" customHeight="1" x14ac:dyDescent="0.2">
      <c r="A20" s="5">
        <f>+A19+1</f>
        <v>12</v>
      </c>
      <c r="B20" s="132" t="s">
        <v>483</v>
      </c>
      <c r="C20" s="132"/>
    </row>
    <row r="21" spans="1:10" ht="48" x14ac:dyDescent="0.2">
      <c r="A21" s="131">
        <v>13</v>
      </c>
      <c r="B21" s="132" t="s">
        <v>484</v>
      </c>
      <c r="C21" s="132"/>
    </row>
    <row r="22" spans="1:10" s="82" customFormat="1" x14ac:dyDescent="0.2">
      <c r="A22" s="131">
        <v>14</v>
      </c>
      <c r="B22" s="123" t="s">
        <v>392</v>
      </c>
      <c r="E22" s="124"/>
      <c r="F22" s="124"/>
      <c r="G22" s="124"/>
      <c r="H22" s="124"/>
    </row>
    <row r="23" spans="1:10" s="75" customFormat="1" x14ac:dyDescent="0.2">
      <c r="A23" s="131"/>
      <c r="B23" s="83" t="s">
        <v>393</v>
      </c>
      <c r="D23" s="79"/>
      <c r="E23" s="80"/>
      <c r="F23" s="81"/>
      <c r="G23" s="81"/>
      <c r="H23" s="81"/>
    </row>
    <row r="24" spans="1:10" s="75" customFormat="1" x14ac:dyDescent="0.2">
      <c r="A24" s="151">
        <v>15</v>
      </c>
      <c r="B24" s="126" t="s">
        <v>394</v>
      </c>
      <c r="D24" s="74"/>
      <c r="E24" s="74"/>
      <c r="F24" s="82"/>
      <c r="G24" s="127"/>
      <c r="H24" s="82"/>
    </row>
    <row r="25" spans="1:10" s="75" customFormat="1" ht="12.6" customHeight="1" x14ac:dyDescent="0.2">
      <c r="A25" s="131">
        <v>16</v>
      </c>
      <c r="B25" s="128" t="s">
        <v>395</v>
      </c>
      <c r="D25" s="74"/>
      <c r="E25" s="82"/>
      <c r="F25" s="129"/>
      <c r="G25" s="130"/>
      <c r="H25" s="130"/>
    </row>
    <row r="26" spans="1:10" s="82" customFormat="1" x14ac:dyDescent="0.2">
      <c r="A26" s="131">
        <v>17</v>
      </c>
      <c r="B26" s="123" t="s">
        <v>396</v>
      </c>
      <c r="E26" s="124"/>
      <c r="F26" s="124"/>
      <c r="G26" s="124"/>
      <c r="H26" s="124"/>
    </row>
    <row r="27" spans="1:10" s="75" customFormat="1" x14ac:dyDescent="0.2">
      <c r="A27" s="131"/>
      <c r="B27" s="83" t="s">
        <v>397</v>
      </c>
      <c r="D27" s="79"/>
      <c r="E27" s="80"/>
      <c r="F27" s="81"/>
      <c r="G27" s="81"/>
      <c r="H27" s="81"/>
    </row>
    <row r="28" spans="1:10" s="75" customFormat="1" x14ac:dyDescent="0.2">
      <c r="A28" s="151">
        <v>18</v>
      </c>
      <c r="B28" s="126" t="s">
        <v>398</v>
      </c>
      <c r="D28" s="74"/>
      <c r="E28" s="74"/>
      <c r="F28" s="82"/>
      <c r="G28" s="127"/>
      <c r="H28" s="82"/>
    </row>
    <row r="29" spans="1:10" s="75" customFormat="1" x14ac:dyDescent="0.2">
      <c r="A29" s="125"/>
      <c r="B29" s="126" t="s">
        <v>399</v>
      </c>
      <c r="D29" s="74"/>
      <c r="E29" s="74"/>
      <c r="F29" s="82"/>
      <c r="G29" s="127"/>
      <c r="H29" s="82"/>
    </row>
    <row r="30" spans="1:10" s="75" customFormat="1" ht="12.6" customHeight="1" x14ac:dyDescent="0.2">
      <c r="A30" s="125"/>
      <c r="B30" s="128" t="s">
        <v>400</v>
      </c>
      <c r="D30" s="74"/>
      <c r="E30" s="82"/>
      <c r="F30" s="129"/>
      <c r="G30" s="130"/>
      <c r="H30" s="130"/>
    </row>
    <row r="31" spans="1:10" x14ac:dyDescent="0.2">
      <c r="A31" s="86"/>
      <c r="B31" s="92"/>
      <c r="C31" s="46"/>
      <c r="D31" s="93"/>
      <c r="E31" s="93"/>
      <c r="F31" s="93"/>
    </row>
    <row r="32" spans="1:10" s="91" customFormat="1" ht="12.75" customHeight="1" x14ac:dyDescent="0.2">
      <c r="A32" s="88" t="s">
        <v>233</v>
      </c>
      <c r="B32" s="88" t="s">
        <v>234</v>
      </c>
      <c r="C32" s="88" t="s">
        <v>229</v>
      </c>
      <c r="D32" s="89" t="s">
        <v>230</v>
      </c>
      <c r="E32" s="89" t="s">
        <v>231</v>
      </c>
      <c r="F32" s="89" t="s">
        <v>232</v>
      </c>
      <c r="G32" s="95"/>
      <c r="H32" s="90"/>
      <c r="I32" s="90"/>
      <c r="J32" s="90"/>
    </row>
    <row r="33" spans="1:8" x14ac:dyDescent="0.2">
      <c r="B33" s="18"/>
    </row>
    <row r="34" spans="1:8" x14ac:dyDescent="0.2">
      <c r="A34" s="19" t="s">
        <v>0</v>
      </c>
      <c r="B34" s="18" t="s">
        <v>3</v>
      </c>
    </row>
    <row r="35" spans="1:8" x14ac:dyDescent="0.2">
      <c r="A35" s="19"/>
      <c r="B35" s="53"/>
    </row>
    <row r="36" spans="1:8" x14ac:dyDescent="0.2">
      <c r="B36" s="158" t="s">
        <v>431</v>
      </c>
    </row>
    <row r="37" spans="1:8" ht="70.5" customHeight="1" x14ac:dyDescent="0.2">
      <c r="A37" s="4" t="s">
        <v>21</v>
      </c>
      <c r="B37" s="1" t="s">
        <v>132</v>
      </c>
      <c r="C37" s="42" t="s">
        <v>9</v>
      </c>
      <c r="D37" s="8">
        <v>1</v>
      </c>
      <c r="E37" s="14"/>
      <c r="F37" s="14">
        <f>D37*E37</f>
        <v>0</v>
      </c>
    </row>
    <row r="38" spans="1:8" x14ac:dyDescent="0.2">
      <c r="D38" s="14"/>
      <c r="E38" s="14"/>
      <c r="F38" s="14"/>
    </row>
    <row r="39" spans="1:8" s="169" customFormat="1" ht="11.25" customHeight="1" x14ac:dyDescent="0.2">
      <c r="A39" s="162"/>
      <c r="B39" s="158" t="s">
        <v>434</v>
      </c>
      <c r="C39" s="168"/>
      <c r="D39" s="132"/>
      <c r="E39" s="23"/>
      <c r="F39" s="9"/>
      <c r="G39" s="9"/>
      <c r="H39" s="161"/>
    </row>
    <row r="40" spans="1:8" s="167" customFormat="1" ht="37.5" customHeight="1" x14ac:dyDescent="0.2">
      <c r="A40" s="4" t="s">
        <v>22</v>
      </c>
      <c r="B40" s="132" t="s">
        <v>435</v>
      </c>
      <c r="C40" s="7" t="s">
        <v>135</v>
      </c>
      <c r="D40" s="8">
        <v>1</v>
      </c>
      <c r="E40" s="9"/>
      <c r="F40" s="161">
        <f>+D40*E40</f>
        <v>0</v>
      </c>
    </row>
    <row r="41" spans="1:8" x14ac:dyDescent="0.2">
      <c r="D41" s="14"/>
      <c r="E41" s="14"/>
      <c r="F41" s="14"/>
    </row>
    <row r="42" spans="1:8" ht="108" x14ac:dyDescent="0.2">
      <c r="A42" s="4" t="s">
        <v>23</v>
      </c>
      <c r="B42" s="6" t="s">
        <v>153</v>
      </c>
      <c r="C42" s="47" t="s">
        <v>135</v>
      </c>
      <c r="D42" s="8">
        <v>1</v>
      </c>
      <c r="E42" s="9"/>
      <c r="F42" s="9">
        <f>+D42*E42</f>
        <v>0</v>
      </c>
    </row>
    <row r="43" spans="1:8" x14ac:dyDescent="0.2">
      <c r="A43" s="155"/>
      <c r="B43" s="132"/>
      <c r="C43" s="47"/>
      <c r="D43" s="8"/>
      <c r="E43" s="9"/>
      <c r="F43" s="9"/>
    </row>
    <row r="44" spans="1:8" x14ac:dyDescent="0.2">
      <c r="A44" s="155"/>
      <c r="B44" s="83" t="s">
        <v>432</v>
      </c>
      <c r="D44" s="14"/>
      <c r="E44" s="14"/>
      <c r="F44" s="14"/>
    </row>
    <row r="45" spans="1:8" ht="72" x14ac:dyDescent="0.2">
      <c r="A45" s="4" t="s">
        <v>24</v>
      </c>
      <c r="B45" s="6" t="s">
        <v>134</v>
      </c>
      <c r="C45" s="47" t="s">
        <v>135</v>
      </c>
      <c r="D45" s="8">
        <v>1</v>
      </c>
      <c r="E45" s="9"/>
      <c r="F45" s="9">
        <f>+D45*E45</f>
        <v>0</v>
      </c>
    </row>
    <row r="46" spans="1:8" s="75" customFormat="1" ht="9.75" customHeight="1" x14ac:dyDescent="0.2">
      <c r="A46" s="4"/>
      <c r="B46" s="156"/>
      <c r="C46" s="73"/>
      <c r="D46" s="74"/>
      <c r="F46" s="76"/>
      <c r="G46" s="76"/>
      <c r="H46" s="157"/>
    </row>
    <row r="47" spans="1:8" s="75" customFormat="1" ht="11.45" customHeight="1" x14ac:dyDescent="0.2">
      <c r="A47" s="162"/>
      <c r="B47" s="158" t="s">
        <v>429</v>
      </c>
      <c r="C47" s="73"/>
      <c r="D47" s="74"/>
      <c r="F47" s="76"/>
      <c r="G47" s="76"/>
      <c r="H47" s="157"/>
    </row>
    <row r="48" spans="1:8" s="82" customFormat="1" ht="11.45" customHeight="1" x14ac:dyDescent="0.2">
      <c r="A48" s="4" t="s">
        <v>25</v>
      </c>
      <c r="B48" s="79" t="s">
        <v>430</v>
      </c>
      <c r="C48" s="159" t="s">
        <v>9</v>
      </c>
      <c r="D48" s="160">
        <v>1</v>
      </c>
      <c r="E48" s="9"/>
      <c r="F48" s="161">
        <f>+D48*E48</f>
        <v>0</v>
      </c>
    </row>
    <row r="49" spans="1:8" ht="11.45" customHeight="1" x14ac:dyDescent="0.2"/>
    <row r="50" spans="1:8" s="164" customFormat="1" ht="11.45" customHeight="1" x14ac:dyDescent="0.2">
      <c r="A50" s="4"/>
      <c r="B50" s="154">
        <v>28111</v>
      </c>
      <c r="C50" s="163"/>
      <c r="E50" s="165"/>
      <c r="F50" s="165"/>
      <c r="G50" s="165"/>
      <c r="H50" s="166"/>
    </row>
    <row r="51" spans="1:8" s="167" customFormat="1" ht="11.45" customHeight="1" x14ac:dyDescent="0.2">
      <c r="A51" s="4" t="s">
        <v>26</v>
      </c>
      <c r="B51" s="132" t="s">
        <v>433</v>
      </c>
      <c r="C51" s="7" t="s">
        <v>135</v>
      </c>
      <c r="D51" s="8">
        <v>1</v>
      </c>
      <c r="E51" s="9"/>
      <c r="F51" s="161">
        <f>+D51*E51</f>
        <v>0</v>
      </c>
    </row>
    <row r="52" spans="1:8" ht="11.45" customHeight="1" x14ac:dyDescent="0.2"/>
    <row r="53" spans="1:8" ht="11.45" customHeight="1" x14ac:dyDescent="0.2">
      <c r="B53" s="83" t="s">
        <v>432</v>
      </c>
    </row>
    <row r="54" spans="1:8" ht="36" x14ac:dyDescent="0.2">
      <c r="A54" s="4" t="s">
        <v>27</v>
      </c>
      <c r="B54" s="6" t="s">
        <v>136</v>
      </c>
      <c r="C54" s="47" t="s">
        <v>135</v>
      </c>
      <c r="D54" s="8">
        <v>1</v>
      </c>
      <c r="E54" s="9"/>
      <c r="F54" s="9">
        <f>+D54*E54</f>
        <v>0</v>
      </c>
    </row>
    <row r="55" spans="1:8" ht="11.45" customHeight="1" x14ac:dyDescent="0.2"/>
    <row r="56" spans="1:8" x14ac:dyDescent="0.2">
      <c r="B56" s="13" t="s">
        <v>19</v>
      </c>
    </row>
    <row r="57" spans="1:8" ht="34.5" customHeight="1" x14ac:dyDescent="0.2">
      <c r="A57" s="4" t="s">
        <v>28</v>
      </c>
      <c r="B57" s="24" t="s">
        <v>245</v>
      </c>
      <c r="C57" s="42" t="s">
        <v>20</v>
      </c>
      <c r="D57" s="14">
        <v>40</v>
      </c>
      <c r="E57" s="14"/>
      <c r="F57" s="14">
        <f>D57*E57</f>
        <v>0</v>
      </c>
    </row>
    <row r="58" spans="1:8" x14ac:dyDescent="0.2">
      <c r="B58" s="18"/>
    </row>
    <row r="59" spans="1:8" x14ac:dyDescent="0.2">
      <c r="B59" s="13" t="s">
        <v>5</v>
      </c>
    </row>
    <row r="60" spans="1:8" ht="24" x14ac:dyDescent="0.2">
      <c r="A60" s="4" t="s">
        <v>29</v>
      </c>
      <c r="B60" s="13" t="s">
        <v>238</v>
      </c>
      <c r="C60" s="42" t="s">
        <v>6</v>
      </c>
      <c r="D60" s="14">
        <v>4.5999999999999999E-2</v>
      </c>
      <c r="E60" s="14"/>
      <c r="F60" s="14">
        <f>D60*E60</f>
        <v>0</v>
      </c>
    </row>
    <row r="61" spans="1:8" ht="11.25" customHeight="1" x14ac:dyDescent="0.2"/>
    <row r="62" spans="1:8" x14ac:dyDescent="0.2">
      <c r="B62" s="13" t="s">
        <v>7</v>
      </c>
    </row>
    <row r="63" spans="1:8" ht="24" x14ac:dyDescent="0.2">
      <c r="A63" s="4" t="s">
        <v>30</v>
      </c>
      <c r="B63" s="13" t="s">
        <v>239</v>
      </c>
      <c r="C63" s="42" t="s">
        <v>6</v>
      </c>
      <c r="D63" s="14">
        <f>+D60</f>
        <v>4.5999999999999999E-2</v>
      </c>
      <c r="E63" s="14"/>
      <c r="F63" s="14">
        <f>D63*E63</f>
        <v>0</v>
      </c>
    </row>
    <row r="65" spans="1:6" x14ac:dyDescent="0.2">
      <c r="B65" s="13" t="s">
        <v>8</v>
      </c>
    </row>
    <row r="66" spans="1:6" ht="24" x14ac:dyDescent="0.2">
      <c r="A66" s="4" t="s">
        <v>31</v>
      </c>
      <c r="B66" s="13" t="s">
        <v>240</v>
      </c>
      <c r="C66" s="42" t="s">
        <v>9</v>
      </c>
      <c r="D66" s="66">
        <v>3</v>
      </c>
      <c r="E66" s="14"/>
      <c r="F66" s="14">
        <f>D66*E66</f>
        <v>0</v>
      </c>
    </row>
    <row r="68" spans="1:6" x14ac:dyDescent="0.2">
      <c r="B68" s="13" t="s">
        <v>8</v>
      </c>
    </row>
    <row r="69" spans="1:6" ht="14.25" customHeight="1" x14ac:dyDescent="0.2">
      <c r="A69" s="4" t="s">
        <v>32</v>
      </c>
      <c r="B69" s="24" t="s">
        <v>241</v>
      </c>
      <c r="C69" s="42" t="s">
        <v>9</v>
      </c>
      <c r="D69" s="11">
        <v>20</v>
      </c>
      <c r="E69" s="14"/>
      <c r="F69" s="14">
        <f>D69*E69</f>
        <v>0</v>
      </c>
    </row>
    <row r="71" spans="1:6" x14ac:dyDescent="0.2">
      <c r="B71" s="13" t="s">
        <v>10</v>
      </c>
    </row>
    <row r="72" spans="1:6" x14ac:dyDescent="0.2">
      <c r="A72" s="4" t="s">
        <v>118</v>
      </c>
      <c r="B72" s="13" t="s">
        <v>242</v>
      </c>
      <c r="C72" s="42" t="s">
        <v>9</v>
      </c>
      <c r="D72" s="8">
        <v>1</v>
      </c>
      <c r="E72" s="14"/>
      <c r="F72" s="14">
        <f>D72*E72</f>
        <v>0</v>
      </c>
    </row>
    <row r="73" spans="1:6" ht="8.25" customHeight="1" x14ac:dyDescent="0.2">
      <c r="A73" s="146"/>
    </row>
    <row r="74" spans="1:6" x14ac:dyDescent="0.2">
      <c r="A74" s="146"/>
      <c r="B74" s="13" t="s">
        <v>12</v>
      </c>
    </row>
    <row r="75" spans="1:6" x14ac:dyDescent="0.2">
      <c r="A75" s="4" t="s">
        <v>313</v>
      </c>
      <c r="B75" s="13" t="s">
        <v>243</v>
      </c>
      <c r="C75" s="42" t="s">
        <v>15</v>
      </c>
      <c r="D75" s="14">
        <v>11</v>
      </c>
      <c r="E75" s="14"/>
      <c r="F75" s="14">
        <f>D75*E75</f>
        <v>0</v>
      </c>
    </row>
    <row r="76" spans="1:6" x14ac:dyDescent="0.2">
      <c r="D76" s="14"/>
      <c r="E76" s="14"/>
      <c r="F76" s="14"/>
    </row>
    <row r="77" spans="1:6" x14ac:dyDescent="0.2">
      <c r="B77" s="13" t="s">
        <v>14</v>
      </c>
    </row>
    <row r="78" spans="1:6" ht="10.5" customHeight="1" x14ac:dyDescent="0.2">
      <c r="A78" s="4" t="s">
        <v>314</v>
      </c>
      <c r="B78" s="13" t="s">
        <v>411</v>
      </c>
      <c r="C78" s="42" t="s">
        <v>11</v>
      </c>
      <c r="D78" s="14">
        <v>15</v>
      </c>
      <c r="E78" s="14"/>
      <c r="F78" s="14">
        <f>D78*E78</f>
        <v>0</v>
      </c>
    </row>
    <row r="79" spans="1:6" ht="10.5" customHeight="1" x14ac:dyDescent="0.2"/>
    <row r="80" spans="1:6" x14ac:dyDescent="0.2">
      <c r="B80" s="13" t="s">
        <v>437</v>
      </c>
    </row>
    <row r="81" spans="1:7" ht="24" x14ac:dyDescent="0.2">
      <c r="A81" s="4" t="s">
        <v>315</v>
      </c>
      <c r="B81" s="170" t="s">
        <v>438</v>
      </c>
      <c r="C81" s="42" t="s">
        <v>15</v>
      </c>
      <c r="D81" s="14">
        <v>46</v>
      </c>
      <c r="E81" s="14"/>
      <c r="F81" s="14">
        <f>D81*E81</f>
        <v>0</v>
      </c>
    </row>
    <row r="82" spans="1:7" ht="10.5" customHeight="1" x14ac:dyDescent="0.2"/>
    <row r="83" spans="1:7" x14ac:dyDescent="0.2">
      <c r="B83" s="13" t="s">
        <v>16</v>
      </c>
    </row>
    <row r="84" spans="1:7" x14ac:dyDescent="0.2">
      <c r="A84" s="4" t="s">
        <v>412</v>
      </c>
      <c r="B84" s="13" t="s">
        <v>244</v>
      </c>
      <c r="C84" s="42" t="s">
        <v>15</v>
      </c>
      <c r="D84" s="14">
        <v>10</v>
      </c>
      <c r="E84" s="14"/>
      <c r="F84" s="14">
        <f>D84*E84</f>
        <v>0</v>
      </c>
    </row>
    <row r="85" spans="1:7" s="75" customFormat="1" ht="10.5" customHeight="1" x14ac:dyDescent="0.2">
      <c r="A85" s="4"/>
      <c r="B85" s="147"/>
      <c r="C85" s="73"/>
      <c r="D85" s="148"/>
      <c r="F85" s="149"/>
      <c r="G85" s="76"/>
    </row>
    <row r="86" spans="1:7" s="75" customFormat="1" ht="12.75" customHeight="1" x14ac:dyDescent="0.2">
      <c r="A86" s="4"/>
      <c r="B86" s="83" t="s">
        <v>439</v>
      </c>
      <c r="C86" s="73"/>
      <c r="D86" s="148"/>
      <c r="F86" s="149"/>
      <c r="G86" s="76"/>
    </row>
    <row r="87" spans="1:7" s="75" customFormat="1" ht="24" customHeight="1" x14ac:dyDescent="0.2">
      <c r="A87" s="4" t="s">
        <v>436</v>
      </c>
      <c r="B87" s="79" t="s">
        <v>410</v>
      </c>
      <c r="C87" s="150" t="s">
        <v>40</v>
      </c>
      <c r="D87" s="81">
        <v>8</v>
      </c>
      <c r="E87" s="81"/>
      <c r="F87" s="81">
        <f>+D87*E87</f>
        <v>0</v>
      </c>
    </row>
    <row r="88" spans="1:7" ht="9.75" customHeight="1" x14ac:dyDescent="0.2"/>
    <row r="89" spans="1:7" x14ac:dyDescent="0.2">
      <c r="A89" s="19"/>
      <c r="B89" s="25" t="s">
        <v>4</v>
      </c>
      <c r="C89" s="48"/>
      <c r="D89" s="48"/>
      <c r="E89" s="48"/>
      <c r="F89" s="26">
        <f>SUM(F34:F88)</f>
        <v>0</v>
      </c>
    </row>
    <row r="90" spans="1:7" x14ac:dyDescent="0.2">
      <c r="A90" s="19"/>
    </row>
    <row r="91" spans="1:7" x14ac:dyDescent="0.2">
      <c r="A91" s="19" t="s">
        <v>33</v>
      </c>
      <c r="B91" s="18" t="s">
        <v>17</v>
      </c>
    </row>
    <row r="92" spans="1:7" x14ac:dyDescent="0.2">
      <c r="A92" s="20"/>
      <c r="B92" s="21"/>
      <c r="C92" s="45"/>
    </row>
    <row r="93" spans="1:7" x14ac:dyDescent="0.2">
      <c r="A93" s="27"/>
      <c r="B93" s="28" t="s">
        <v>441</v>
      </c>
      <c r="C93" s="45"/>
    </row>
    <row r="94" spans="1:7" ht="24" x14ac:dyDescent="0.2">
      <c r="A94" s="27" t="s">
        <v>59</v>
      </c>
      <c r="B94" s="29" t="s">
        <v>440</v>
      </c>
      <c r="C94" s="45" t="s">
        <v>13</v>
      </c>
      <c r="D94" s="14">
        <f>2.2*46*0.2</f>
        <v>20.240000000000002</v>
      </c>
      <c r="E94" s="14"/>
      <c r="F94" s="14">
        <f>D94*E94</f>
        <v>0</v>
      </c>
    </row>
    <row r="95" spans="1:7" ht="10.5" customHeight="1" x14ac:dyDescent="0.2">
      <c r="A95" s="27"/>
      <c r="B95" s="29"/>
      <c r="C95" s="45"/>
    </row>
    <row r="96" spans="1:7" x14ac:dyDescent="0.2">
      <c r="A96" s="27"/>
      <c r="B96" s="29" t="s">
        <v>34</v>
      </c>
      <c r="C96" s="45"/>
    </row>
    <row r="97" spans="1:6" ht="14.25" customHeight="1" x14ac:dyDescent="0.2">
      <c r="A97" s="27" t="s">
        <v>59</v>
      </c>
      <c r="B97" s="29" t="s">
        <v>247</v>
      </c>
      <c r="C97" s="45" t="s">
        <v>13</v>
      </c>
      <c r="D97" s="14">
        <f>390.32+18</f>
        <v>408.32</v>
      </c>
      <c r="E97" s="14"/>
      <c r="F97" s="14">
        <f>D97*E97</f>
        <v>0</v>
      </c>
    </row>
    <row r="98" spans="1:6" ht="10.5" customHeight="1" x14ac:dyDescent="0.2">
      <c r="A98" s="27"/>
      <c r="B98" s="29"/>
      <c r="C98" s="45"/>
    </row>
    <row r="99" spans="1:6" x14ac:dyDescent="0.2">
      <c r="A99" s="27"/>
      <c r="B99" s="29" t="s">
        <v>34</v>
      </c>
      <c r="C99" s="45"/>
    </row>
    <row r="100" spans="1:6" ht="24" x14ac:dyDescent="0.2">
      <c r="A100" s="27" t="s">
        <v>60</v>
      </c>
      <c r="B100" s="29" t="s">
        <v>401</v>
      </c>
      <c r="C100" s="45" t="s">
        <v>13</v>
      </c>
      <c r="D100" s="22">
        <v>155</v>
      </c>
      <c r="E100" s="22"/>
      <c r="F100" s="22">
        <f>D100*E100</f>
        <v>0</v>
      </c>
    </row>
    <row r="101" spans="1:6" x14ac:dyDescent="0.2">
      <c r="A101" s="27"/>
      <c r="B101" s="29"/>
      <c r="C101" s="45"/>
    </row>
    <row r="102" spans="1:6" x14ac:dyDescent="0.2">
      <c r="A102" s="27"/>
      <c r="B102" s="29" t="s">
        <v>35</v>
      </c>
      <c r="C102" s="45"/>
    </row>
    <row r="103" spans="1:6" x14ac:dyDescent="0.2">
      <c r="A103" s="27" t="s">
        <v>61</v>
      </c>
      <c r="B103" s="29" t="s">
        <v>316</v>
      </c>
      <c r="C103" s="45" t="s">
        <v>11</v>
      </c>
      <c r="D103" s="14">
        <f>+D106</f>
        <v>257.39999999999998</v>
      </c>
      <c r="E103" s="14"/>
      <c r="F103" s="14">
        <f>D103*E103</f>
        <v>0</v>
      </c>
    </row>
    <row r="104" spans="1:6" ht="9.75" customHeight="1" x14ac:dyDescent="0.2">
      <c r="A104" s="27"/>
      <c r="B104" s="44"/>
      <c r="C104" s="45"/>
    </row>
    <row r="105" spans="1:6" x14ac:dyDescent="0.2">
      <c r="A105" s="27"/>
      <c r="B105" s="29" t="s">
        <v>319</v>
      </c>
      <c r="C105" s="45"/>
    </row>
    <row r="106" spans="1:6" x14ac:dyDescent="0.2">
      <c r="A106" s="27" t="s">
        <v>62</v>
      </c>
      <c r="B106" s="29" t="s">
        <v>320</v>
      </c>
      <c r="C106" s="45" t="s">
        <v>11</v>
      </c>
      <c r="D106" s="43">
        <f>32+2*49+49*2.6</f>
        <v>257.39999999999998</v>
      </c>
      <c r="E106" s="22"/>
      <c r="F106" s="22">
        <f>D106*E106</f>
        <v>0</v>
      </c>
    </row>
    <row r="107" spans="1:6" ht="11.25" customHeight="1" x14ac:dyDescent="0.2">
      <c r="A107" s="27"/>
      <c r="B107" s="44"/>
      <c r="C107" s="45"/>
    </row>
    <row r="108" spans="1:6" x14ac:dyDescent="0.2">
      <c r="A108" s="27"/>
      <c r="B108" s="29" t="s">
        <v>321</v>
      </c>
      <c r="C108" s="45"/>
    </row>
    <row r="109" spans="1:6" ht="60" x14ac:dyDescent="0.2">
      <c r="A109" s="27" t="s">
        <v>63</v>
      </c>
      <c r="B109" s="29" t="s">
        <v>370</v>
      </c>
      <c r="C109" s="45" t="s">
        <v>13</v>
      </c>
      <c r="D109" s="14">
        <v>48.6</v>
      </c>
      <c r="E109" s="22"/>
      <c r="F109" s="22">
        <f>D109*E109</f>
        <v>0</v>
      </c>
    </row>
    <row r="110" spans="1:6" ht="10.5" customHeight="1" x14ac:dyDescent="0.2">
      <c r="A110" s="27"/>
      <c r="B110" s="44"/>
      <c r="C110" s="45"/>
    </row>
    <row r="111" spans="1:6" x14ac:dyDescent="0.2">
      <c r="A111" s="27"/>
      <c r="B111" s="29" t="s">
        <v>442</v>
      </c>
      <c r="C111" s="45"/>
    </row>
    <row r="112" spans="1:6" ht="24" x14ac:dyDescent="0.2">
      <c r="A112" s="27" t="s">
        <v>64</v>
      </c>
      <c r="B112" s="29" t="s">
        <v>248</v>
      </c>
      <c r="C112" s="45" t="s">
        <v>13</v>
      </c>
      <c r="D112" s="22">
        <v>329.73</v>
      </c>
      <c r="E112" s="22"/>
      <c r="F112" s="22">
        <f>D112*E112</f>
        <v>0</v>
      </c>
    </row>
    <row r="113" spans="1:7" ht="11.1" customHeight="1" x14ac:dyDescent="0.2">
      <c r="A113" s="27"/>
      <c r="B113" s="29"/>
      <c r="C113" s="45"/>
    </row>
    <row r="114" spans="1:7" x14ac:dyDescent="0.2">
      <c r="A114" s="27"/>
      <c r="B114" s="29" t="s">
        <v>371</v>
      </c>
      <c r="C114" s="45"/>
    </row>
    <row r="115" spans="1:7" ht="24" customHeight="1" x14ac:dyDescent="0.2">
      <c r="A115" s="27" t="s">
        <v>65</v>
      </c>
      <c r="B115" s="29" t="s">
        <v>249</v>
      </c>
      <c r="C115" s="45" t="s">
        <v>11</v>
      </c>
      <c r="D115" s="22">
        <f>2*50</f>
        <v>100</v>
      </c>
      <c r="E115" s="22"/>
      <c r="F115" s="22">
        <f>D115*E115</f>
        <v>0</v>
      </c>
    </row>
    <row r="116" spans="1:7" ht="9.75" customHeight="1" x14ac:dyDescent="0.2">
      <c r="A116" s="27"/>
      <c r="B116" s="29"/>
      <c r="C116" s="45"/>
    </row>
    <row r="117" spans="1:7" x14ac:dyDescent="0.2">
      <c r="A117" s="27"/>
      <c r="B117" s="29" t="s">
        <v>36</v>
      </c>
      <c r="C117" s="45"/>
    </row>
    <row r="118" spans="1:7" ht="24" x14ac:dyDescent="0.2">
      <c r="A118" s="27" t="s">
        <v>66</v>
      </c>
      <c r="B118" s="29" t="s">
        <v>250</v>
      </c>
      <c r="C118" s="45" t="s">
        <v>11</v>
      </c>
      <c r="D118" s="14">
        <f>+D115</f>
        <v>100</v>
      </c>
      <c r="E118" s="14"/>
      <c r="F118" s="14">
        <f>D118*E118</f>
        <v>0</v>
      </c>
    </row>
    <row r="119" spans="1:7" ht="9.75" customHeight="1" x14ac:dyDescent="0.2">
      <c r="A119" s="27"/>
      <c r="B119" s="29"/>
      <c r="C119" s="45"/>
    </row>
    <row r="120" spans="1:7" x14ac:dyDescent="0.2">
      <c r="A120" s="27"/>
      <c r="B120" s="83" t="s">
        <v>443</v>
      </c>
      <c r="C120" s="45"/>
    </row>
    <row r="121" spans="1:7" ht="13.5" customHeight="1" x14ac:dyDescent="0.2">
      <c r="A121" s="27" t="s">
        <v>67</v>
      </c>
      <c r="B121" s="29" t="s">
        <v>444</v>
      </c>
      <c r="C121" s="45" t="s">
        <v>11</v>
      </c>
      <c r="D121" s="22">
        <f>2.5*46</f>
        <v>115</v>
      </c>
      <c r="E121" s="22"/>
      <c r="F121" s="22">
        <f>D121*E121</f>
        <v>0</v>
      </c>
    </row>
    <row r="122" spans="1:7" ht="13.5" customHeight="1" x14ac:dyDescent="0.2">
      <c r="A122" s="27"/>
      <c r="B122" s="29"/>
      <c r="C122" s="45"/>
      <c r="D122" s="22"/>
      <c r="E122" s="22"/>
      <c r="F122" s="22"/>
    </row>
    <row r="123" spans="1:7" ht="7.5" customHeight="1" x14ac:dyDescent="0.2">
      <c r="A123" s="27"/>
      <c r="B123" s="29"/>
      <c r="C123" s="45"/>
    </row>
    <row r="124" spans="1:7" x14ac:dyDescent="0.2">
      <c r="A124" s="27"/>
      <c r="B124" s="29" t="s">
        <v>37</v>
      </c>
      <c r="C124" s="45"/>
    </row>
    <row r="125" spans="1:7" x14ac:dyDescent="0.2">
      <c r="A125" s="27" t="s">
        <v>317</v>
      </c>
      <c r="B125" s="29" t="s">
        <v>38</v>
      </c>
      <c r="C125" s="45" t="s">
        <v>11</v>
      </c>
      <c r="D125" s="22">
        <f>+D121</f>
        <v>115</v>
      </c>
      <c r="E125" s="22"/>
      <c r="F125" s="22">
        <f>D125*E125</f>
        <v>0</v>
      </c>
    </row>
    <row r="126" spans="1:7" ht="9" customHeight="1" x14ac:dyDescent="0.2">
      <c r="A126" s="27"/>
      <c r="C126" s="45"/>
      <c r="D126" s="22"/>
      <c r="E126" s="22"/>
      <c r="F126" s="22"/>
    </row>
    <row r="127" spans="1:7" s="75" customFormat="1" ht="9.9499999999999993" customHeight="1" x14ac:dyDescent="0.2">
      <c r="A127" s="72"/>
      <c r="B127" s="83">
        <v>28111</v>
      </c>
      <c r="C127" s="73"/>
      <c r="D127" s="148"/>
      <c r="G127" s="76"/>
    </row>
    <row r="128" spans="1:7" s="82" customFormat="1" ht="46.5" customHeight="1" x14ac:dyDescent="0.2">
      <c r="A128" s="27" t="s">
        <v>318</v>
      </c>
      <c r="B128" s="79" t="s">
        <v>445</v>
      </c>
      <c r="C128" s="47" t="s">
        <v>135</v>
      </c>
      <c r="D128" s="8">
        <v>1</v>
      </c>
      <c r="E128" s="81"/>
      <c r="F128" s="81">
        <f>+D128*E128</f>
        <v>0</v>
      </c>
    </row>
    <row r="129" spans="1:6" ht="11.1" customHeight="1" x14ac:dyDescent="0.2">
      <c r="A129" s="27"/>
      <c r="B129" s="29"/>
      <c r="C129" s="45"/>
      <c r="D129" s="22"/>
      <c r="E129" s="22"/>
      <c r="F129" s="22"/>
    </row>
    <row r="130" spans="1:6" x14ac:dyDescent="0.2">
      <c r="A130" s="27"/>
      <c r="B130" s="29" t="s">
        <v>39</v>
      </c>
      <c r="C130" s="45"/>
      <c r="D130" s="22"/>
      <c r="E130" s="22"/>
      <c r="F130" s="22"/>
    </row>
    <row r="131" spans="1:6" ht="36" x14ac:dyDescent="0.2">
      <c r="A131" s="27" t="s">
        <v>414</v>
      </c>
      <c r="B131" s="29" t="s">
        <v>304</v>
      </c>
      <c r="C131" s="45" t="s">
        <v>40</v>
      </c>
      <c r="D131" s="22">
        <f>+D97*1.9</f>
        <v>775.80799999999999</v>
      </c>
      <c r="E131" s="22"/>
      <c r="F131" s="22">
        <f>D131*E131</f>
        <v>0</v>
      </c>
    </row>
    <row r="132" spans="1:6" ht="9" customHeight="1" x14ac:dyDescent="0.2">
      <c r="A132" s="20"/>
      <c r="B132" s="21"/>
      <c r="C132" s="45"/>
    </row>
    <row r="133" spans="1:6" x14ac:dyDescent="0.2">
      <c r="A133" s="19"/>
      <c r="B133" s="25" t="s">
        <v>18</v>
      </c>
      <c r="C133" s="48"/>
      <c r="D133" s="54"/>
      <c r="E133" s="54"/>
      <c r="F133" s="31">
        <f>SUM(F91:F132)</f>
        <v>0</v>
      </c>
    </row>
    <row r="134" spans="1:6" x14ac:dyDescent="0.2">
      <c r="A134" s="19"/>
    </row>
    <row r="135" spans="1:6" x14ac:dyDescent="0.2">
      <c r="A135" s="19" t="s">
        <v>68</v>
      </c>
      <c r="B135" s="18" t="s">
        <v>41</v>
      </c>
    </row>
    <row r="136" spans="1:6" ht="10.5" customHeight="1" x14ac:dyDescent="0.2">
      <c r="A136" s="19"/>
      <c r="B136" s="18"/>
    </row>
    <row r="137" spans="1:6" x14ac:dyDescent="0.2">
      <c r="B137" s="13" t="s">
        <v>43</v>
      </c>
    </row>
    <row r="138" spans="1:6" ht="24" x14ac:dyDescent="0.2">
      <c r="A138" s="4" t="s">
        <v>69</v>
      </c>
      <c r="B138" s="28" t="s">
        <v>251</v>
      </c>
      <c r="C138" s="45" t="s">
        <v>13</v>
      </c>
      <c r="D138" s="14">
        <v>6</v>
      </c>
      <c r="E138" s="14"/>
      <c r="F138" s="14">
        <f>D138*E138</f>
        <v>0</v>
      </c>
    </row>
    <row r="139" spans="1:6" x14ac:dyDescent="0.2">
      <c r="B139" s="28"/>
      <c r="C139" s="45"/>
      <c r="D139" s="23"/>
    </row>
    <row r="140" spans="1:6" x14ac:dyDescent="0.2">
      <c r="B140" s="28" t="s">
        <v>43</v>
      </c>
      <c r="C140" s="45"/>
      <c r="D140" s="23"/>
    </row>
    <row r="141" spans="1:6" ht="24" x14ac:dyDescent="0.2">
      <c r="A141" s="4" t="s">
        <v>70</v>
      </c>
      <c r="B141" s="28" t="s">
        <v>252</v>
      </c>
      <c r="C141" s="45" t="s">
        <v>13</v>
      </c>
      <c r="D141" s="22">
        <f>+D115*0.25</f>
        <v>25</v>
      </c>
      <c r="E141" s="22"/>
      <c r="F141" s="22">
        <f>D141*E141</f>
        <v>0</v>
      </c>
    </row>
    <row r="142" spans="1:6" x14ac:dyDescent="0.2">
      <c r="B142" s="28"/>
      <c r="C142" s="45"/>
      <c r="D142" s="23"/>
    </row>
    <row r="143" spans="1:6" x14ac:dyDescent="0.2">
      <c r="B143" s="28" t="s">
        <v>373</v>
      </c>
      <c r="C143" s="45"/>
      <c r="D143" s="23"/>
    </row>
    <row r="144" spans="1:6" ht="24.75" customHeight="1" x14ac:dyDescent="0.2">
      <c r="A144" s="4" t="s">
        <v>71</v>
      </c>
      <c r="B144" s="28" t="s">
        <v>374</v>
      </c>
      <c r="C144" s="45" t="s">
        <v>13</v>
      </c>
      <c r="D144" s="22">
        <f>+D115*0.4</f>
        <v>40</v>
      </c>
      <c r="E144" s="22"/>
      <c r="F144" s="22">
        <f>D144*E144</f>
        <v>0</v>
      </c>
    </row>
    <row r="145" spans="1:6" x14ac:dyDescent="0.2">
      <c r="B145" s="28"/>
      <c r="C145" s="45"/>
      <c r="D145" s="23"/>
    </row>
    <row r="146" spans="1:6" x14ac:dyDescent="0.2">
      <c r="B146" s="28" t="s">
        <v>44</v>
      </c>
      <c r="C146" s="45"/>
      <c r="D146" s="23"/>
    </row>
    <row r="147" spans="1:6" ht="36" customHeight="1" x14ac:dyDescent="0.2">
      <c r="A147" s="4" t="s">
        <v>72</v>
      </c>
      <c r="B147" s="28" t="s">
        <v>253</v>
      </c>
      <c r="C147" s="45" t="s">
        <v>11</v>
      </c>
      <c r="D147" s="14">
        <f>+D115</f>
        <v>100</v>
      </c>
      <c r="E147" s="14"/>
      <c r="F147" s="14">
        <f>D147*E147</f>
        <v>0</v>
      </c>
    </row>
    <row r="148" spans="1:6" x14ac:dyDescent="0.2">
      <c r="B148" s="28"/>
      <c r="C148" s="45"/>
      <c r="D148" s="23"/>
    </row>
    <row r="149" spans="1:6" x14ac:dyDescent="0.2">
      <c r="B149" s="28" t="s">
        <v>447</v>
      </c>
      <c r="C149" s="45"/>
      <c r="D149" s="23"/>
    </row>
    <row r="150" spans="1:6" ht="48" x14ac:dyDescent="0.2">
      <c r="A150" s="4" t="s">
        <v>73</v>
      </c>
      <c r="B150" s="28" t="s">
        <v>446</v>
      </c>
      <c r="C150" s="45" t="s">
        <v>11</v>
      </c>
      <c r="D150" s="14">
        <v>32</v>
      </c>
      <c r="E150" s="14"/>
      <c r="F150" s="14">
        <f>D150*E150</f>
        <v>0</v>
      </c>
    </row>
    <row r="151" spans="1:6" x14ac:dyDescent="0.2">
      <c r="B151" s="28"/>
      <c r="C151" s="45"/>
      <c r="D151" s="23"/>
    </row>
    <row r="152" spans="1:6" x14ac:dyDescent="0.2">
      <c r="A152" s="27"/>
      <c r="B152" s="28" t="s">
        <v>45</v>
      </c>
      <c r="C152" s="45"/>
      <c r="D152" s="23"/>
    </row>
    <row r="153" spans="1:6" ht="48" x14ac:dyDescent="0.2">
      <c r="A153" s="27" t="s">
        <v>74</v>
      </c>
      <c r="B153" s="28" t="s">
        <v>254</v>
      </c>
      <c r="C153" s="45" t="s">
        <v>11</v>
      </c>
      <c r="D153" s="14">
        <f>+D147</f>
        <v>100</v>
      </c>
      <c r="E153" s="14"/>
      <c r="F153" s="14">
        <f>D153*E153</f>
        <v>0</v>
      </c>
    </row>
    <row r="154" spans="1:6" ht="10.5" customHeight="1" x14ac:dyDescent="0.2">
      <c r="B154" s="28"/>
      <c r="C154" s="45"/>
      <c r="D154" s="23"/>
    </row>
    <row r="155" spans="1:6" x14ac:dyDescent="0.2">
      <c r="A155" s="27"/>
      <c r="B155" s="28" t="s">
        <v>375</v>
      </c>
      <c r="C155" s="45"/>
      <c r="D155" s="23"/>
    </row>
    <row r="156" spans="1:6" ht="26.25" customHeight="1" x14ac:dyDescent="0.2">
      <c r="A156" s="27" t="s">
        <v>75</v>
      </c>
      <c r="B156" s="29" t="s">
        <v>422</v>
      </c>
      <c r="C156" s="45" t="s">
        <v>15</v>
      </c>
      <c r="D156" s="22">
        <v>40</v>
      </c>
      <c r="E156" s="22"/>
      <c r="F156" s="22">
        <f>D156*E156</f>
        <v>0</v>
      </c>
    </row>
    <row r="157" spans="1:6" x14ac:dyDescent="0.2">
      <c r="A157" s="27"/>
      <c r="B157" s="28"/>
      <c r="C157" s="45"/>
      <c r="D157" s="23"/>
    </row>
    <row r="158" spans="1:6" x14ac:dyDescent="0.2">
      <c r="A158" s="27"/>
      <c r="B158" s="28" t="s">
        <v>377</v>
      </c>
      <c r="C158" s="45"/>
      <c r="D158" s="23"/>
    </row>
    <row r="159" spans="1:6" ht="24" x14ac:dyDescent="0.2">
      <c r="A159" s="27" t="s">
        <v>76</v>
      </c>
      <c r="B159" s="28" t="s">
        <v>424</v>
      </c>
      <c r="C159" s="45" t="s">
        <v>9</v>
      </c>
      <c r="D159" s="22">
        <v>7</v>
      </c>
      <c r="E159" s="22"/>
      <c r="F159" s="22">
        <f>D159*E159</f>
        <v>0</v>
      </c>
    </row>
    <row r="160" spans="1:6" x14ac:dyDescent="0.2">
      <c r="A160" s="27"/>
      <c r="B160" s="28"/>
      <c r="C160" s="45"/>
      <c r="D160" s="23"/>
    </row>
    <row r="161" spans="1:6" x14ac:dyDescent="0.2">
      <c r="A161" s="27"/>
      <c r="B161" s="28" t="s">
        <v>425</v>
      </c>
      <c r="C161" s="45"/>
      <c r="D161" s="23"/>
    </row>
    <row r="162" spans="1:6" ht="24" x14ac:dyDescent="0.2">
      <c r="A162" s="27" t="s">
        <v>322</v>
      </c>
      <c r="B162" s="28" t="s">
        <v>376</v>
      </c>
      <c r="C162" s="45" t="s">
        <v>9</v>
      </c>
      <c r="D162" s="22">
        <v>7</v>
      </c>
      <c r="E162" s="22"/>
      <c r="F162" s="22">
        <f>D162*E162</f>
        <v>0</v>
      </c>
    </row>
    <row r="163" spans="1:6" x14ac:dyDescent="0.2">
      <c r="A163" s="2"/>
      <c r="B163" s="28"/>
      <c r="C163" s="45"/>
      <c r="D163" s="23"/>
    </row>
    <row r="164" spans="1:6" x14ac:dyDescent="0.2">
      <c r="A164" s="2"/>
      <c r="B164" s="28" t="s">
        <v>46</v>
      </c>
      <c r="C164" s="45"/>
      <c r="D164" s="23"/>
    </row>
    <row r="165" spans="1:6" ht="36" x14ac:dyDescent="0.2">
      <c r="A165" s="27" t="s">
        <v>323</v>
      </c>
      <c r="B165" s="28" t="s">
        <v>423</v>
      </c>
      <c r="C165" s="45" t="s">
        <v>15</v>
      </c>
      <c r="D165" s="14">
        <v>2</v>
      </c>
      <c r="E165" s="14"/>
      <c r="F165" s="14">
        <f>D165*E165</f>
        <v>0</v>
      </c>
    </row>
    <row r="166" spans="1:6" x14ac:dyDescent="0.2">
      <c r="A166" s="2"/>
      <c r="B166" s="28"/>
      <c r="C166" s="45"/>
      <c r="D166" s="23"/>
    </row>
    <row r="167" spans="1:6" x14ac:dyDescent="0.2">
      <c r="A167" s="2"/>
      <c r="B167" s="28" t="s">
        <v>47</v>
      </c>
      <c r="C167" s="45"/>
      <c r="D167" s="23"/>
    </row>
    <row r="168" spans="1:6" ht="36" x14ac:dyDescent="0.2">
      <c r="A168" s="27" t="s">
        <v>372</v>
      </c>
      <c r="B168" s="29" t="s">
        <v>421</v>
      </c>
      <c r="C168" s="45" t="s">
        <v>15</v>
      </c>
      <c r="D168" s="14">
        <v>2</v>
      </c>
      <c r="E168" s="14"/>
      <c r="F168" s="14">
        <f>D168*E168</f>
        <v>0</v>
      </c>
    </row>
    <row r="169" spans="1:6" x14ac:dyDescent="0.2">
      <c r="A169" s="20"/>
      <c r="B169" s="21"/>
      <c r="C169" s="45"/>
      <c r="D169" s="23"/>
    </row>
    <row r="170" spans="1:6" x14ac:dyDescent="0.2">
      <c r="A170" s="20"/>
      <c r="B170" s="30" t="s">
        <v>42</v>
      </c>
      <c r="C170" s="49"/>
      <c r="D170" s="49"/>
      <c r="E170" s="54"/>
      <c r="F170" s="31">
        <f>SUM(F135:F169)</f>
        <v>0</v>
      </c>
    </row>
    <row r="171" spans="1:6" ht="9.9499999999999993" customHeight="1" x14ac:dyDescent="0.2">
      <c r="A171" s="20"/>
      <c r="B171" s="28"/>
      <c r="C171" s="45"/>
      <c r="D171" s="45"/>
      <c r="F171" s="22"/>
    </row>
    <row r="172" spans="1:6" ht="9.9499999999999993" customHeight="1" x14ac:dyDescent="0.2">
      <c r="A172" s="20"/>
      <c r="B172" s="28"/>
      <c r="C172" s="45"/>
      <c r="D172" s="23"/>
    </row>
    <row r="173" spans="1:6" x14ac:dyDescent="0.2">
      <c r="A173" s="20" t="s">
        <v>77</v>
      </c>
      <c r="B173" s="21" t="s">
        <v>100</v>
      </c>
      <c r="C173" s="45"/>
      <c r="D173" s="23"/>
    </row>
    <row r="174" spans="1:6" ht="9" customHeight="1" x14ac:dyDescent="0.2">
      <c r="A174" s="20"/>
      <c r="B174" s="21"/>
      <c r="C174" s="45"/>
      <c r="D174" s="23"/>
    </row>
    <row r="175" spans="1:6" x14ac:dyDescent="0.2">
      <c r="A175" s="27"/>
      <c r="B175" s="28" t="s">
        <v>102</v>
      </c>
      <c r="C175" s="45"/>
      <c r="D175" s="23"/>
    </row>
    <row r="176" spans="1:6" ht="36" x14ac:dyDescent="0.2">
      <c r="A176" s="27" t="s">
        <v>78</v>
      </c>
      <c r="B176" s="28" t="s">
        <v>255</v>
      </c>
      <c r="C176" s="45" t="s">
        <v>15</v>
      </c>
      <c r="D176" s="14">
        <v>60</v>
      </c>
      <c r="E176" s="14"/>
      <c r="F176" s="14">
        <f>D176*E176</f>
        <v>0</v>
      </c>
    </row>
    <row r="177" spans="1:6" ht="10.5" customHeight="1" x14ac:dyDescent="0.2">
      <c r="A177" s="27"/>
      <c r="B177" s="28"/>
      <c r="C177" s="45"/>
      <c r="D177" s="23"/>
    </row>
    <row r="178" spans="1:6" x14ac:dyDescent="0.2">
      <c r="A178" s="27"/>
      <c r="B178" s="28" t="s">
        <v>324</v>
      </c>
      <c r="C178" s="45"/>
      <c r="D178" s="23"/>
    </row>
    <row r="179" spans="1:6" x14ac:dyDescent="0.2">
      <c r="A179" s="27" t="s">
        <v>79</v>
      </c>
      <c r="B179" s="28" t="s">
        <v>152</v>
      </c>
      <c r="C179" s="45" t="s">
        <v>15</v>
      </c>
      <c r="D179" s="14">
        <v>3</v>
      </c>
      <c r="E179" s="14"/>
      <c r="F179" s="14">
        <f>D179*E179</f>
        <v>0</v>
      </c>
    </row>
    <row r="181" spans="1:6" x14ac:dyDescent="0.2">
      <c r="B181" s="13" t="s">
        <v>416</v>
      </c>
    </row>
    <row r="182" spans="1:6" x14ac:dyDescent="0.2">
      <c r="A182" s="4" t="s">
        <v>124</v>
      </c>
      <c r="B182" s="13" t="s">
        <v>119</v>
      </c>
      <c r="C182" s="42" t="s">
        <v>9</v>
      </c>
      <c r="D182" s="8">
        <v>1</v>
      </c>
      <c r="E182" s="14"/>
      <c r="F182" s="14">
        <f>D182*E182</f>
        <v>0</v>
      </c>
    </row>
    <row r="184" spans="1:6" x14ac:dyDescent="0.2">
      <c r="B184" s="13" t="s">
        <v>416</v>
      </c>
    </row>
    <row r="185" spans="1:6" x14ac:dyDescent="0.2">
      <c r="A185" s="4" t="s">
        <v>125</v>
      </c>
      <c r="B185" s="13" t="s">
        <v>246</v>
      </c>
      <c r="C185" s="42" t="s">
        <v>9</v>
      </c>
      <c r="D185" s="8">
        <v>1</v>
      </c>
      <c r="E185" s="14"/>
      <c r="F185" s="14">
        <f>D185*E185</f>
        <v>0</v>
      </c>
    </row>
    <row r="186" spans="1:6" ht="9" customHeight="1" x14ac:dyDescent="0.2">
      <c r="A186" s="27"/>
      <c r="B186" s="28"/>
      <c r="C186" s="45"/>
      <c r="D186" s="23"/>
    </row>
    <row r="187" spans="1:6" x14ac:dyDescent="0.2">
      <c r="A187" s="27"/>
      <c r="B187" s="28" t="s">
        <v>415</v>
      </c>
      <c r="C187" s="45"/>
      <c r="D187" s="23"/>
    </row>
    <row r="188" spans="1:6" ht="24" x14ac:dyDescent="0.2">
      <c r="A188" s="27" t="s">
        <v>126</v>
      </c>
      <c r="B188" s="28" t="s">
        <v>305</v>
      </c>
      <c r="C188" s="45" t="s">
        <v>9</v>
      </c>
      <c r="D188" s="11">
        <v>1</v>
      </c>
      <c r="E188" s="134"/>
      <c r="F188" s="14">
        <f>D188*E188</f>
        <v>0</v>
      </c>
    </row>
    <row r="189" spans="1:6" x14ac:dyDescent="0.2">
      <c r="A189" s="27"/>
      <c r="B189" s="28"/>
      <c r="C189" s="45"/>
      <c r="D189" s="11"/>
      <c r="E189" s="134"/>
    </row>
    <row r="190" spans="1:6" x14ac:dyDescent="0.2">
      <c r="A190" s="27"/>
      <c r="B190" s="28" t="s">
        <v>307</v>
      </c>
      <c r="C190" s="45"/>
      <c r="D190" s="11"/>
      <c r="E190" s="134"/>
    </row>
    <row r="191" spans="1:6" ht="24" x14ac:dyDescent="0.2">
      <c r="A191" s="27" t="s">
        <v>448</v>
      </c>
      <c r="B191" s="28" t="s">
        <v>306</v>
      </c>
      <c r="C191" s="45" t="s">
        <v>9</v>
      </c>
      <c r="D191" s="11">
        <v>1</v>
      </c>
      <c r="E191" s="134"/>
      <c r="F191" s="14">
        <f>D191*E191</f>
        <v>0</v>
      </c>
    </row>
    <row r="192" spans="1:6" ht="9" customHeight="1" x14ac:dyDescent="0.2">
      <c r="A192" s="20"/>
      <c r="B192" s="21"/>
      <c r="C192" s="45"/>
      <c r="D192" s="23"/>
    </row>
    <row r="193" spans="1:6" x14ac:dyDescent="0.2">
      <c r="A193" s="19"/>
      <c r="B193" s="30" t="s">
        <v>101</v>
      </c>
      <c r="C193" s="49"/>
      <c r="D193" s="49"/>
      <c r="E193" s="49"/>
      <c r="F193" s="31">
        <f>SUM(F173:F192)</f>
        <v>0</v>
      </c>
    </row>
    <row r="194" spans="1:6" ht="9.9499999999999993" customHeight="1" x14ac:dyDescent="0.2">
      <c r="A194" s="19"/>
    </row>
    <row r="195" spans="1:6" ht="9.9499999999999993" customHeight="1" x14ac:dyDescent="0.2">
      <c r="A195" s="19"/>
    </row>
    <row r="196" spans="1:6" ht="15" customHeight="1" x14ac:dyDescent="0.2">
      <c r="A196" s="152" t="s">
        <v>80</v>
      </c>
      <c r="B196" s="153" t="s">
        <v>391</v>
      </c>
    </row>
    <row r="197" spans="1:6" ht="9.75" customHeight="1" x14ac:dyDescent="0.2">
      <c r="A197" s="19"/>
      <c r="B197" s="18"/>
    </row>
    <row r="198" spans="1:6" x14ac:dyDescent="0.2">
      <c r="A198" s="19"/>
      <c r="B198" s="18" t="s">
        <v>402</v>
      </c>
    </row>
    <row r="199" spans="1:6" x14ac:dyDescent="0.2">
      <c r="A199" s="19"/>
      <c r="B199" s="53"/>
    </row>
    <row r="200" spans="1:6" ht="8.25" customHeight="1" x14ac:dyDescent="0.2">
      <c r="B200" s="10"/>
      <c r="C200" s="47"/>
    </row>
    <row r="201" spans="1:6" x14ac:dyDescent="0.2">
      <c r="B201" s="3">
        <v>51121</v>
      </c>
    </row>
    <row r="202" spans="1:6" ht="24" x14ac:dyDescent="0.2">
      <c r="A202" s="27" t="s">
        <v>81</v>
      </c>
      <c r="B202" s="6" t="s">
        <v>137</v>
      </c>
      <c r="C202" s="47" t="s">
        <v>11</v>
      </c>
      <c r="D202" s="9">
        <v>40</v>
      </c>
      <c r="E202" s="9"/>
      <c r="F202" s="9">
        <f>+D202*E202</f>
        <v>0</v>
      </c>
    </row>
    <row r="203" spans="1:6" ht="10.5" customHeight="1" x14ac:dyDescent="0.2">
      <c r="B203" s="21"/>
      <c r="C203" s="45"/>
    </row>
    <row r="204" spans="1:6" x14ac:dyDescent="0.2">
      <c r="B204" s="28" t="s">
        <v>98</v>
      </c>
      <c r="C204" s="45"/>
    </row>
    <row r="205" spans="1:6" x14ac:dyDescent="0.2">
      <c r="A205" s="27" t="s">
        <v>82</v>
      </c>
      <c r="B205" s="28" t="s">
        <v>154</v>
      </c>
      <c r="C205" s="45" t="s">
        <v>11</v>
      </c>
      <c r="D205" s="14">
        <v>80</v>
      </c>
      <c r="E205" s="14"/>
      <c r="F205" s="14">
        <f>D205*E205</f>
        <v>0</v>
      </c>
    </row>
    <row r="206" spans="1:6" ht="9.75" customHeight="1" x14ac:dyDescent="0.2">
      <c r="A206" s="20"/>
      <c r="B206" s="28"/>
      <c r="C206" s="45"/>
    </row>
    <row r="207" spans="1:6" x14ac:dyDescent="0.2">
      <c r="A207" s="27"/>
      <c r="B207" s="28" t="s">
        <v>347</v>
      </c>
      <c r="C207" s="45"/>
    </row>
    <row r="208" spans="1:6" ht="24" x14ac:dyDescent="0.2">
      <c r="A208" s="27" t="s">
        <v>83</v>
      </c>
      <c r="B208" s="28" t="s">
        <v>451</v>
      </c>
      <c r="C208" s="45" t="s">
        <v>11</v>
      </c>
      <c r="D208" s="14">
        <v>200</v>
      </c>
      <c r="E208" s="14"/>
      <c r="F208" s="14">
        <f>D208*E208</f>
        <v>0</v>
      </c>
    </row>
    <row r="209" spans="1:8" ht="10.5" customHeight="1" x14ac:dyDescent="0.2">
      <c r="A209" s="27"/>
      <c r="B209" s="28"/>
      <c r="C209" s="47"/>
    </row>
    <row r="210" spans="1:8" x14ac:dyDescent="0.2">
      <c r="A210" s="27"/>
      <c r="B210" s="28" t="s">
        <v>347</v>
      </c>
      <c r="C210" s="45"/>
    </row>
    <row r="211" spans="1:8" ht="24" x14ac:dyDescent="0.2">
      <c r="A211" s="27" t="s">
        <v>84</v>
      </c>
      <c r="B211" s="28" t="s">
        <v>450</v>
      </c>
      <c r="C211" s="45" t="s">
        <v>11</v>
      </c>
      <c r="D211" s="14">
        <v>50</v>
      </c>
      <c r="E211" s="14"/>
      <c r="F211" s="14">
        <f>D211*E211</f>
        <v>0</v>
      </c>
    </row>
    <row r="212" spans="1:8" x14ac:dyDescent="0.2">
      <c r="A212" s="27"/>
      <c r="B212" s="28"/>
      <c r="C212" s="45"/>
      <c r="D212" s="14"/>
      <c r="E212" s="14"/>
      <c r="F212" s="14"/>
    </row>
    <row r="213" spans="1:8" s="75" customFormat="1" x14ac:dyDescent="0.2">
      <c r="A213" s="27"/>
      <c r="B213" s="83">
        <v>51611</v>
      </c>
      <c r="C213" s="73"/>
      <c r="D213" s="74"/>
      <c r="G213" s="76"/>
    </row>
    <row r="214" spans="1:8" s="75" customFormat="1" ht="24" x14ac:dyDescent="0.2">
      <c r="A214" s="27" t="s">
        <v>85</v>
      </c>
      <c r="B214" s="79" t="s">
        <v>452</v>
      </c>
      <c r="C214" s="80" t="s">
        <v>11</v>
      </c>
      <c r="D214" s="81">
        <f>0.8*48</f>
        <v>38.400000000000006</v>
      </c>
      <c r="E214" s="81"/>
      <c r="F214" s="81">
        <f>+D214*E214</f>
        <v>0</v>
      </c>
    </row>
    <row r="215" spans="1:8" s="75" customFormat="1" ht="8.25" customHeight="1" x14ac:dyDescent="0.2">
      <c r="A215" s="27"/>
      <c r="B215" s="77"/>
      <c r="C215" s="78"/>
      <c r="D215" s="79"/>
      <c r="E215" s="80"/>
      <c r="F215" s="81"/>
      <c r="G215" s="81"/>
      <c r="H215" s="81"/>
    </row>
    <row r="216" spans="1:8" s="75" customFormat="1" x14ac:dyDescent="0.2">
      <c r="A216" s="72"/>
      <c r="B216" s="83" t="s">
        <v>453</v>
      </c>
      <c r="C216" s="73"/>
      <c r="D216" s="74"/>
      <c r="G216" s="76"/>
    </row>
    <row r="217" spans="1:8" s="82" customFormat="1" ht="36" x14ac:dyDescent="0.2">
      <c r="A217" s="27" t="s">
        <v>86</v>
      </c>
      <c r="B217" s="79" t="s">
        <v>403</v>
      </c>
      <c r="C217" s="80" t="s">
        <v>11</v>
      </c>
      <c r="D217" s="81">
        <f>+(0.2+0.35+0.7)*48</f>
        <v>60</v>
      </c>
      <c r="E217" s="81"/>
      <c r="F217" s="81">
        <f>+D217*E217</f>
        <v>0</v>
      </c>
      <c r="G217" s="75"/>
    </row>
    <row r="218" spans="1:8" s="82" customFormat="1" x14ac:dyDescent="0.2">
      <c r="A218" s="27"/>
      <c r="B218" s="79"/>
      <c r="C218" s="80"/>
      <c r="D218" s="81"/>
      <c r="E218" s="81"/>
      <c r="F218" s="81"/>
      <c r="G218" s="75"/>
    </row>
    <row r="219" spans="1:8" ht="10.5" customHeight="1" x14ac:dyDescent="0.2">
      <c r="A219" s="27"/>
      <c r="B219" s="28"/>
      <c r="C219" s="47"/>
    </row>
    <row r="220" spans="1:8" x14ac:dyDescent="0.2">
      <c r="A220" s="27"/>
      <c r="B220" s="28" t="s">
        <v>348</v>
      </c>
      <c r="C220" s="45"/>
    </row>
    <row r="221" spans="1:8" ht="35.25" customHeight="1" x14ac:dyDescent="0.2">
      <c r="A221" s="27" t="s">
        <v>87</v>
      </c>
      <c r="B221" s="28" t="s">
        <v>404</v>
      </c>
      <c r="C221" s="45" t="s">
        <v>11</v>
      </c>
      <c r="D221" s="22">
        <v>8.4</v>
      </c>
      <c r="E221" s="22"/>
      <c r="F221" s="22">
        <f>D221*E221</f>
        <v>0</v>
      </c>
    </row>
    <row r="222" spans="1:8" ht="9" customHeight="1" x14ac:dyDescent="0.2">
      <c r="A222" s="27"/>
      <c r="B222" s="28"/>
      <c r="C222" s="45"/>
    </row>
    <row r="223" spans="1:8" ht="12" customHeight="1" x14ac:dyDescent="0.2">
      <c r="A223" s="27"/>
      <c r="B223" s="28" t="s">
        <v>455</v>
      </c>
      <c r="C223" s="45"/>
    </row>
    <row r="224" spans="1:8" ht="13.5" customHeight="1" x14ac:dyDescent="0.2">
      <c r="A224" s="27" t="s">
        <v>91</v>
      </c>
      <c r="B224" s="29" t="s">
        <v>157</v>
      </c>
      <c r="C224" s="45" t="s">
        <v>15</v>
      </c>
      <c r="D224" s="14">
        <v>372</v>
      </c>
      <c r="E224" s="14"/>
      <c r="F224" s="14">
        <f>D224*E224</f>
        <v>0</v>
      </c>
    </row>
    <row r="225" spans="1:6" ht="10.5" customHeight="1" x14ac:dyDescent="0.2">
      <c r="A225" s="27"/>
      <c r="B225" s="28"/>
      <c r="C225" s="45"/>
    </row>
    <row r="226" spans="1:6" x14ac:dyDescent="0.2">
      <c r="A226" s="27"/>
      <c r="B226" s="28" t="s">
        <v>454</v>
      </c>
      <c r="C226" s="45"/>
    </row>
    <row r="227" spans="1:6" ht="11.25" customHeight="1" x14ac:dyDescent="0.2">
      <c r="A227" s="27" t="s">
        <v>103</v>
      </c>
      <c r="B227" s="28" t="s">
        <v>155</v>
      </c>
      <c r="C227" s="45" t="s">
        <v>11</v>
      </c>
      <c r="D227" s="22">
        <v>24</v>
      </c>
      <c r="E227" s="22"/>
      <c r="F227" s="22">
        <f>D227*E227</f>
        <v>0</v>
      </c>
    </row>
    <row r="228" spans="1:6" ht="10.5" customHeight="1" x14ac:dyDescent="0.2">
      <c r="A228" s="27"/>
      <c r="B228" s="28"/>
      <c r="C228" s="45"/>
    </row>
    <row r="229" spans="1:6" x14ac:dyDescent="0.2">
      <c r="A229" s="27"/>
      <c r="B229" s="28" t="s">
        <v>454</v>
      </c>
      <c r="C229" s="45"/>
    </row>
    <row r="230" spans="1:6" ht="11.25" customHeight="1" x14ac:dyDescent="0.2">
      <c r="A230" s="27" t="s">
        <v>104</v>
      </c>
      <c r="B230" s="28" t="s">
        <v>449</v>
      </c>
      <c r="C230" s="45" t="s">
        <v>11</v>
      </c>
      <c r="D230" s="22">
        <v>6</v>
      </c>
      <c r="E230" s="22"/>
      <c r="F230" s="22">
        <f>D230*E230</f>
        <v>0</v>
      </c>
    </row>
    <row r="231" spans="1:6" ht="10.5" customHeight="1" x14ac:dyDescent="0.2">
      <c r="A231" s="27"/>
      <c r="B231" s="28"/>
      <c r="C231" s="45"/>
      <c r="D231" s="22"/>
      <c r="E231" s="22"/>
      <c r="F231" s="22"/>
    </row>
    <row r="232" spans="1:6" x14ac:dyDescent="0.2">
      <c r="A232" s="27"/>
      <c r="B232" s="28" t="s">
        <v>456</v>
      </c>
      <c r="C232" s="45"/>
      <c r="D232" s="22"/>
      <c r="E232" s="22"/>
      <c r="F232" s="22"/>
    </row>
    <row r="233" spans="1:6" ht="36" x14ac:dyDescent="0.2">
      <c r="A233" s="27" t="s">
        <v>105</v>
      </c>
      <c r="B233" s="28" t="s">
        <v>256</v>
      </c>
      <c r="C233" s="45" t="s">
        <v>9</v>
      </c>
      <c r="D233" s="22">
        <v>28</v>
      </c>
      <c r="E233" s="22"/>
      <c r="F233" s="22">
        <f>D233*E233</f>
        <v>0</v>
      </c>
    </row>
    <row r="234" spans="1:6" ht="9" customHeight="1" x14ac:dyDescent="0.2">
      <c r="A234" s="27"/>
      <c r="B234" s="28"/>
      <c r="C234" s="45"/>
    </row>
    <row r="235" spans="1:6" x14ac:dyDescent="0.2">
      <c r="A235" s="27"/>
      <c r="B235" s="28" t="s">
        <v>458</v>
      </c>
      <c r="C235" s="45"/>
    </row>
    <row r="236" spans="1:6" ht="25.5" customHeight="1" x14ac:dyDescent="0.2">
      <c r="A236" s="27" t="s">
        <v>106</v>
      </c>
      <c r="B236" s="29" t="s">
        <v>257</v>
      </c>
      <c r="C236" s="45" t="s">
        <v>94</v>
      </c>
      <c r="D236" s="22">
        <v>1236</v>
      </c>
      <c r="E236" s="14"/>
      <c r="F236" s="14">
        <f>D236*E236</f>
        <v>0</v>
      </c>
    </row>
    <row r="237" spans="1:6" ht="9" customHeight="1" x14ac:dyDescent="0.2">
      <c r="A237" s="27"/>
      <c r="B237" s="28"/>
      <c r="C237" s="45"/>
      <c r="D237" s="22"/>
    </row>
    <row r="238" spans="1:6" x14ac:dyDescent="0.2">
      <c r="A238" s="27"/>
      <c r="B238" s="28" t="s">
        <v>457</v>
      </c>
      <c r="C238" s="45"/>
      <c r="D238" s="22"/>
    </row>
    <row r="239" spans="1:6" ht="36" x14ac:dyDescent="0.2">
      <c r="A239" s="27" t="s">
        <v>107</v>
      </c>
      <c r="B239" s="29" t="s">
        <v>258</v>
      </c>
      <c r="C239" s="45" t="s">
        <v>94</v>
      </c>
      <c r="D239" s="22">
        <v>14650</v>
      </c>
      <c r="E239" s="14"/>
      <c r="F239" s="14">
        <f>D239*E239</f>
        <v>0</v>
      </c>
    </row>
    <row r="240" spans="1:6" ht="10.5" customHeight="1" x14ac:dyDescent="0.2">
      <c r="A240" s="27"/>
      <c r="B240" s="28"/>
      <c r="C240" s="45"/>
      <c r="D240" s="22"/>
    </row>
    <row r="241" spans="1:6" x14ac:dyDescent="0.2">
      <c r="A241" s="27"/>
      <c r="B241" s="28" t="s">
        <v>361</v>
      </c>
      <c r="C241" s="45"/>
      <c r="D241" s="22"/>
    </row>
    <row r="242" spans="1:6" ht="36" x14ac:dyDescent="0.2">
      <c r="A242" s="27" t="s">
        <v>108</v>
      </c>
      <c r="B242" s="29" t="s">
        <v>360</v>
      </c>
      <c r="C242" s="45" t="s">
        <v>94</v>
      </c>
      <c r="D242" s="22">
        <v>7940</v>
      </c>
      <c r="E242" s="14"/>
      <c r="F242" s="14">
        <f>D242*E242</f>
        <v>0</v>
      </c>
    </row>
    <row r="243" spans="1:6" ht="9.75" customHeight="1" x14ac:dyDescent="0.2">
      <c r="A243" s="27"/>
      <c r="B243" s="28"/>
      <c r="C243" s="45"/>
      <c r="D243" s="22"/>
    </row>
    <row r="244" spans="1:6" x14ac:dyDescent="0.2">
      <c r="A244" s="27"/>
      <c r="B244" s="28" t="s">
        <v>95</v>
      </c>
      <c r="C244" s="45"/>
      <c r="D244" s="22"/>
    </row>
    <row r="245" spans="1:6" ht="24" x14ac:dyDescent="0.2">
      <c r="A245" s="27" t="s">
        <v>109</v>
      </c>
      <c r="B245" s="28" t="s">
        <v>259</v>
      </c>
      <c r="C245" s="45" t="s">
        <v>94</v>
      </c>
      <c r="D245" s="22">
        <v>3980</v>
      </c>
      <c r="E245" s="14"/>
      <c r="F245" s="14">
        <f>D245*E245</f>
        <v>0</v>
      </c>
    </row>
    <row r="246" spans="1:6" ht="10.5" customHeight="1" x14ac:dyDescent="0.2">
      <c r="A246" s="27"/>
      <c r="B246" s="28"/>
      <c r="C246" s="45"/>
    </row>
    <row r="247" spans="1:6" x14ac:dyDescent="0.2">
      <c r="A247" s="27"/>
      <c r="B247" s="28" t="s">
        <v>349</v>
      </c>
      <c r="C247" s="45"/>
    </row>
    <row r="248" spans="1:6" x14ac:dyDescent="0.2">
      <c r="A248" s="27" t="s">
        <v>120</v>
      </c>
      <c r="B248" s="28" t="s">
        <v>156</v>
      </c>
      <c r="C248" s="45" t="s">
        <v>9</v>
      </c>
      <c r="D248" s="8">
        <v>64</v>
      </c>
      <c r="E248" s="9"/>
      <c r="F248" s="9">
        <f>D248*E248</f>
        <v>0</v>
      </c>
    </row>
    <row r="249" spans="1:6" x14ac:dyDescent="0.2">
      <c r="A249" s="27"/>
      <c r="B249" s="28"/>
      <c r="C249" s="45"/>
    </row>
    <row r="250" spans="1:6" x14ac:dyDescent="0.2">
      <c r="A250" s="27"/>
      <c r="B250" s="28" t="s">
        <v>99</v>
      </c>
      <c r="C250" s="45"/>
    </row>
    <row r="251" spans="1:6" ht="24" x14ac:dyDescent="0.2">
      <c r="A251" s="27" t="s">
        <v>121</v>
      </c>
      <c r="B251" s="28" t="s">
        <v>260</v>
      </c>
      <c r="C251" s="45" t="s">
        <v>13</v>
      </c>
      <c r="D251" s="22">
        <v>8.5</v>
      </c>
      <c r="E251" s="14"/>
      <c r="F251" s="14">
        <f>D251*E251</f>
        <v>0</v>
      </c>
    </row>
    <row r="252" spans="1:6" ht="10.5" customHeight="1" x14ac:dyDescent="0.2">
      <c r="A252" s="27"/>
      <c r="B252" s="28"/>
      <c r="C252" s="47"/>
    </row>
    <row r="253" spans="1:6" x14ac:dyDescent="0.2">
      <c r="A253" s="27"/>
      <c r="B253" s="28" t="s">
        <v>92</v>
      </c>
      <c r="C253" s="45"/>
    </row>
    <row r="254" spans="1:6" ht="24" x14ac:dyDescent="0.2">
      <c r="A254" s="27" t="s">
        <v>122</v>
      </c>
      <c r="B254" s="28" t="s">
        <v>261</v>
      </c>
      <c r="C254" s="45" t="s">
        <v>13</v>
      </c>
      <c r="D254" s="14">
        <f>+(0.2+0.55)/2*1.5*48</f>
        <v>27</v>
      </c>
      <c r="E254" s="14"/>
      <c r="F254" s="14">
        <f>D254*E254</f>
        <v>0</v>
      </c>
    </row>
    <row r="255" spans="1:6" x14ac:dyDescent="0.2">
      <c r="A255" s="27"/>
      <c r="B255" s="28"/>
      <c r="C255" s="45"/>
    </row>
    <row r="256" spans="1:6" x14ac:dyDescent="0.2">
      <c r="A256" s="27"/>
      <c r="B256" s="28" t="s">
        <v>459</v>
      </c>
      <c r="C256" s="45"/>
    </row>
    <row r="257" spans="1:7" ht="24" x14ac:dyDescent="0.2">
      <c r="A257" s="27" t="s">
        <v>123</v>
      </c>
      <c r="B257" s="28" t="s">
        <v>262</v>
      </c>
      <c r="C257" s="45" t="s">
        <v>13</v>
      </c>
      <c r="D257" s="22">
        <f>+(0.4*1.53+0.25*1.5)*48</f>
        <v>47.376000000000005</v>
      </c>
      <c r="E257" s="14"/>
      <c r="F257" s="14">
        <f>D257*E257</f>
        <v>0</v>
      </c>
    </row>
    <row r="258" spans="1:7" x14ac:dyDescent="0.2">
      <c r="A258" s="27"/>
      <c r="B258" s="28"/>
      <c r="C258" s="45"/>
      <c r="D258" s="22"/>
    </row>
    <row r="259" spans="1:7" x14ac:dyDescent="0.2">
      <c r="A259" s="27"/>
      <c r="B259" s="28" t="s">
        <v>459</v>
      </c>
      <c r="C259" s="45"/>
      <c r="D259" s="22"/>
    </row>
    <row r="260" spans="1:7" ht="23.25" customHeight="1" x14ac:dyDescent="0.2">
      <c r="A260" s="27" t="s">
        <v>325</v>
      </c>
      <c r="B260" s="28" t="s">
        <v>408</v>
      </c>
      <c r="C260" s="45" t="s">
        <v>13</v>
      </c>
      <c r="D260" s="22">
        <f>0.56*48</f>
        <v>26.880000000000003</v>
      </c>
      <c r="E260" s="14"/>
      <c r="F260" s="14">
        <f>D260*E260</f>
        <v>0</v>
      </c>
    </row>
    <row r="261" spans="1:7" s="82" customFormat="1" x14ac:dyDescent="0.2">
      <c r="A261" s="27"/>
      <c r="B261" s="28"/>
      <c r="C261" s="45"/>
      <c r="D261" s="22"/>
      <c r="E261" s="23"/>
      <c r="F261" s="23"/>
      <c r="G261" s="75"/>
    </row>
    <row r="262" spans="1:7" s="82" customFormat="1" x14ac:dyDescent="0.2">
      <c r="A262" s="27"/>
      <c r="B262" s="28" t="s">
        <v>459</v>
      </c>
      <c r="C262" s="45"/>
      <c r="D262" s="22"/>
      <c r="E262" s="23"/>
      <c r="F262" s="23"/>
      <c r="G262" s="75"/>
    </row>
    <row r="263" spans="1:7" s="82" customFormat="1" ht="35.25" customHeight="1" x14ac:dyDescent="0.2">
      <c r="A263" s="27" t="s">
        <v>326</v>
      </c>
      <c r="B263" s="28" t="s">
        <v>428</v>
      </c>
      <c r="C263" s="45" t="s">
        <v>9</v>
      </c>
      <c r="D263" s="8">
        <v>1</v>
      </c>
      <c r="E263" s="22"/>
      <c r="F263" s="22">
        <f>D263*E263</f>
        <v>0</v>
      </c>
      <c r="G263" s="75"/>
    </row>
    <row r="264" spans="1:7" s="82" customFormat="1" ht="10.5" customHeight="1" x14ac:dyDescent="0.2">
      <c r="A264" s="27"/>
      <c r="B264" s="28"/>
      <c r="C264" s="45"/>
      <c r="D264" s="22"/>
      <c r="E264" s="23"/>
      <c r="F264" s="23"/>
      <c r="G264" s="75"/>
    </row>
    <row r="265" spans="1:7" x14ac:dyDescent="0.2">
      <c r="A265" s="27"/>
      <c r="B265" s="28" t="s">
        <v>460</v>
      </c>
      <c r="C265" s="45"/>
      <c r="D265" s="22"/>
    </row>
    <row r="266" spans="1:7" ht="24" x14ac:dyDescent="0.2">
      <c r="A266" s="27" t="s">
        <v>327</v>
      </c>
      <c r="B266" s="28" t="s">
        <v>263</v>
      </c>
      <c r="C266" s="45" t="s">
        <v>13</v>
      </c>
      <c r="D266" s="22">
        <f>0.15*0.15*0.5*28</f>
        <v>0.315</v>
      </c>
      <c r="E266" s="22"/>
      <c r="F266" s="22">
        <f>D266*E266</f>
        <v>0</v>
      </c>
    </row>
    <row r="267" spans="1:7" ht="9.75" customHeight="1" x14ac:dyDescent="0.2">
      <c r="A267" s="27"/>
      <c r="B267" s="28"/>
      <c r="C267" s="45"/>
      <c r="D267" s="22"/>
      <c r="E267" s="22"/>
      <c r="F267" s="22"/>
    </row>
    <row r="268" spans="1:7" x14ac:dyDescent="0.2">
      <c r="A268" s="27"/>
      <c r="B268" s="28" t="s">
        <v>93</v>
      </c>
      <c r="C268" s="45"/>
      <c r="D268" s="22"/>
      <c r="E268" s="22"/>
      <c r="F268" s="22"/>
    </row>
    <row r="269" spans="1:7" ht="24" x14ac:dyDescent="0.2">
      <c r="A269" s="27" t="s">
        <v>328</v>
      </c>
      <c r="B269" s="29" t="s">
        <v>264</v>
      </c>
      <c r="C269" s="45" t="s">
        <v>13</v>
      </c>
      <c r="D269" s="22">
        <f>+D260+D266</f>
        <v>27.195000000000004</v>
      </c>
      <c r="E269" s="22"/>
      <c r="F269" s="22">
        <f>D269*E269</f>
        <v>0</v>
      </c>
    </row>
    <row r="270" spans="1:7" ht="12" customHeight="1" x14ac:dyDescent="0.2">
      <c r="A270" s="2"/>
      <c r="B270" s="28"/>
      <c r="C270" s="45"/>
    </row>
    <row r="271" spans="1:7" x14ac:dyDescent="0.2">
      <c r="A271" s="2"/>
      <c r="B271" s="28" t="s">
        <v>461</v>
      </c>
      <c r="C271" s="45"/>
    </row>
    <row r="272" spans="1:7" ht="24" x14ac:dyDescent="0.2">
      <c r="A272" s="27" t="s">
        <v>329</v>
      </c>
      <c r="B272" s="6" t="s">
        <v>139</v>
      </c>
      <c r="C272" s="47" t="s">
        <v>15</v>
      </c>
      <c r="D272" s="9">
        <v>150</v>
      </c>
      <c r="E272" s="9"/>
      <c r="F272" s="22">
        <f>D272*E272</f>
        <v>0</v>
      </c>
    </row>
    <row r="273" spans="1:6" ht="10.5" customHeight="1" x14ac:dyDescent="0.2">
      <c r="A273" s="27"/>
      <c r="B273" s="28"/>
      <c r="C273" s="45"/>
    </row>
    <row r="274" spans="1:6" x14ac:dyDescent="0.2">
      <c r="A274" s="27"/>
      <c r="B274" s="28" t="s">
        <v>464</v>
      </c>
      <c r="C274" s="45"/>
    </row>
    <row r="275" spans="1:6" x14ac:dyDescent="0.2">
      <c r="A275" s="27" t="s">
        <v>330</v>
      </c>
      <c r="B275" s="6" t="s">
        <v>309</v>
      </c>
      <c r="C275" s="45" t="s">
        <v>9</v>
      </c>
      <c r="D275" s="8">
        <v>2</v>
      </c>
      <c r="E275" s="9"/>
      <c r="F275" s="22">
        <f>D275*E275</f>
        <v>0</v>
      </c>
    </row>
    <row r="276" spans="1:6" ht="9" customHeight="1" x14ac:dyDescent="0.2">
      <c r="A276" s="27"/>
      <c r="B276" s="28"/>
      <c r="C276" s="45"/>
    </row>
    <row r="277" spans="1:6" x14ac:dyDescent="0.2">
      <c r="B277" s="28" t="s">
        <v>350</v>
      </c>
      <c r="C277" s="45"/>
    </row>
    <row r="278" spans="1:6" x14ac:dyDescent="0.2">
      <c r="A278" s="27" t="s">
        <v>331</v>
      </c>
      <c r="B278" s="28" t="s">
        <v>96</v>
      </c>
      <c r="C278" s="45" t="s">
        <v>11</v>
      </c>
      <c r="D278" s="14">
        <v>55.83</v>
      </c>
      <c r="E278" s="14"/>
      <c r="F278" s="14">
        <f>D278*E278</f>
        <v>0</v>
      </c>
    </row>
    <row r="279" spans="1:6" ht="10.5" customHeight="1" x14ac:dyDescent="0.2">
      <c r="A279" s="27"/>
      <c r="B279" s="28"/>
      <c r="C279" s="45"/>
    </row>
    <row r="280" spans="1:6" ht="11.25" customHeight="1" x14ac:dyDescent="0.2">
      <c r="A280" s="27"/>
      <c r="B280" s="28" t="s">
        <v>462</v>
      </c>
      <c r="C280" s="45"/>
    </row>
    <row r="281" spans="1:6" ht="36" x14ac:dyDescent="0.2">
      <c r="A281" s="27" t="s">
        <v>332</v>
      </c>
      <c r="B281" s="6" t="s">
        <v>138</v>
      </c>
      <c r="C281" s="45" t="s">
        <v>11</v>
      </c>
      <c r="D281" s="22">
        <v>98</v>
      </c>
      <c r="E281" s="22"/>
      <c r="F281" s="22">
        <f>D281*E281</f>
        <v>0</v>
      </c>
    </row>
    <row r="282" spans="1:6" x14ac:dyDescent="0.2">
      <c r="A282" s="27"/>
      <c r="B282" s="6"/>
      <c r="C282" s="45"/>
    </row>
    <row r="283" spans="1:6" x14ac:dyDescent="0.2">
      <c r="A283" s="27"/>
      <c r="B283" s="21" t="s">
        <v>140</v>
      </c>
      <c r="C283" s="45"/>
    </row>
    <row r="284" spans="1:6" x14ac:dyDescent="0.2">
      <c r="A284" s="27"/>
      <c r="B284" s="21"/>
      <c r="C284" s="45"/>
    </row>
    <row r="285" spans="1:6" ht="10.5" customHeight="1" x14ac:dyDescent="0.2">
      <c r="A285" s="27"/>
      <c r="B285" s="28" t="s">
        <v>463</v>
      </c>
      <c r="C285" s="45"/>
    </row>
    <row r="286" spans="1:6" ht="24" x14ac:dyDescent="0.2">
      <c r="A286" s="27" t="s">
        <v>333</v>
      </c>
      <c r="B286" s="6" t="s">
        <v>141</v>
      </c>
      <c r="C286" s="45" t="s">
        <v>11</v>
      </c>
      <c r="D286" s="22">
        <f>1.3*48</f>
        <v>62.400000000000006</v>
      </c>
      <c r="E286" s="22"/>
      <c r="F286" s="22">
        <f>D286*E286</f>
        <v>0</v>
      </c>
    </row>
    <row r="287" spans="1:6" ht="9.75" customHeight="1" x14ac:dyDescent="0.2">
      <c r="A287" s="27"/>
      <c r="B287" s="28"/>
      <c r="C287" s="45"/>
      <c r="D287" s="22"/>
      <c r="E287" s="22"/>
      <c r="F287" s="22"/>
    </row>
    <row r="288" spans="1:6" x14ac:dyDescent="0.2">
      <c r="A288" s="27"/>
      <c r="B288" s="28" t="s">
        <v>351</v>
      </c>
      <c r="C288" s="45"/>
      <c r="D288" s="22"/>
      <c r="E288" s="22"/>
      <c r="F288" s="22"/>
    </row>
    <row r="289" spans="1:7" ht="24" x14ac:dyDescent="0.2">
      <c r="A289" s="27" t="s">
        <v>334</v>
      </c>
      <c r="B289" s="29" t="s">
        <v>310</v>
      </c>
      <c r="C289" s="45" t="s">
        <v>15</v>
      </c>
      <c r="D289" s="22">
        <v>100</v>
      </c>
      <c r="E289" s="22"/>
      <c r="F289" s="22">
        <f>D289*E289</f>
        <v>0</v>
      </c>
    </row>
    <row r="290" spans="1:7" s="82" customFormat="1" ht="9" customHeight="1" x14ac:dyDescent="0.2">
      <c r="A290" s="27"/>
      <c r="B290" s="28"/>
      <c r="C290" s="45"/>
      <c r="D290" s="23"/>
      <c r="E290" s="23"/>
      <c r="F290" s="23"/>
      <c r="G290" s="75"/>
    </row>
    <row r="291" spans="1:7" s="82" customFormat="1" x14ac:dyDescent="0.2">
      <c r="A291" s="27"/>
      <c r="B291" s="28" t="s">
        <v>466</v>
      </c>
      <c r="C291" s="45"/>
      <c r="D291" s="23"/>
      <c r="E291" s="23"/>
      <c r="F291" s="23"/>
      <c r="G291" s="75"/>
    </row>
    <row r="292" spans="1:7" s="82" customFormat="1" ht="36.75" customHeight="1" x14ac:dyDescent="0.2">
      <c r="A292" s="27" t="s">
        <v>335</v>
      </c>
      <c r="B292" s="29" t="s">
        <v>465</v>
      </c>
      <c r="C292" s="45" t="s">
        <v>15</v>
      </c>
      <c r="D292" s="22">
        <v>36</v>
      </c>
      <c r="E292" s="22"/>
      <c r="F292" s="22">
        <f>D292*E292</f>
        <v>0</v>
      </c>
      <c r="G292" s="75"/>
    </row>
    <row r="293" spans="1:7" s="82" customFormat="1" ht="9" customHeight="1" x14ac:dyDescent="0.2">
      <c r="A293" s="27"/>
      <c r="B293" s="28"/>
      <c r="C293" s="45"/>
      <c r="D293" s="23"/>
      <c r="E293" s="23"/>
      <c r="F293" s="23"/>
      <c r="G293" s="75"/>
    </row>
    <row r="294" spans="1:7" s="82" customFormat="1" x14ac:dyDescent="0.2">
      <c r="A294" s="27"/>
      <c r="B294" s="28" t="s">
        <v>466</v>
      </c>
      <c r="C294" s="45"/>
      <c r="D294" s="23"/>
      <c r="E294" s="23"/>
      <c r="F294" s="23"/>
      <c r="G294" s="75"/>
    </row>
    <row r="295" spans="1:7" s="82" customFormat="1" ht="36.75" customHeight="1" x14ac:dyDescent="0.2">
      <c r="A295" s="27" t="s">
        <v>335</v>
      </c>
      <c r="B295" s="29" t="s">
        <v>302</v>
      </c>
      <c r="C295" s="45" t="s">
        <v>15</v>
      </c>
      <c r="D295" s="22">
        <v>36</v>
      </c>
      <c r="E295" s="22"/>
      <c r="F295" s="22">
        <f>D295*E295</f>
        <v>0</v>
      </c>
      <c r="G295" s="75"/>
    </row>
    <row r="296" spans="1:7" s="82" customFormat="1" x14ac:dyDescent="0.2">
      <c r="A296" s="27"/>
      <c r="B296" s="28"/>
      <c r="C296" s="45"/>
      <c r="D296" s="23"/>
      <c r="E296" s="23"/>
      <c r="F296" s="23"/>
      <c r="G296" s="75"/>
    </row>
    <row r="297" spans="1:7" x14ac:dyDescent="0.2">
      <c r="A297" s="2"/>
      <c r="B297" s="171" t="s">
        <v>468</v>
      </c>
      <c r="C297" s="45"/>
    </row>
    <row r="298" spans="1:7" ht="15" customHeight="1" x14ac:dyDescent="0.2">
      <c r="A298" s="27" t="s">
        <v>336</v>
      </c>
      <c r="B298" s="29" t="s">
        <v>467</v>
      </c>
      <c r="C298" s="45" t="s">
        <v>15</v>
      </c>
      <c r="D298" s="14">
        <v>36</v>
      </c>
      <c r="E298" s="14"/>
      <c r="F298" s="14">
        <f>D298*E298</f>
        <v>0</v>
      </c>
    </row>
    <row r="299" spans="1:7" ht="10.5" customHeight="1" x14ac:dyDescent="0.2">
      <c r="A299" s="27"/>
      <c r="B299" s="28"/>
      <c r="C299" s="45"/>
    </row>
    <row r="300" spans="1:7" x14ac:dyDescent="0.2">
      <c r="A300" s="2"/>
      <c r="B300" s="28" t="s">
        <v>469</v>
      </c>
      <c r="C300" s="45"/>
    </row>
    <row r="301" spans="1:7" ht="13.5" customHeight="1" x14ac:dyDescent="0.2">
      <c r="A301" s="27" t="s">
        <v>336</v>
      </c>
      <c r="B301" s="29" t="s">
        <v>265</v>
      </c>
      <c r="C301" s="45" t="s">
        <v>15</v>
      </c>
      <c r="D301" s="14">
        <v>36</v>
      </c>
      <c r="E301" s="14"/>
      <c r="F301" s="14">
        <f>D301*E301</f>
        <v>0</v>
      </c>
    </row>
    <row r="302" spans="1:7" x14ac:dyDescent="0.2">
      <c r="A302" s="27"/>
      <c r="B302" s="28"/>
      <c r="C302" s="45"/>
    </row>
    <row r="303" spans="1:7" x14ac:dyDescent="0.2">
      <c r="A303" s="2"/>
      <c r="B303" s="28" t="s">
        <v>470</v>
      </c>
      <c r="C303" s="45"/>
    </row>
    <row r="304" spans="1:7" ht="24" x14ac:dyDescent="0.2">
      <c r="A304" s="27" t="s">
        <v>336</v>
      </c>
      <c r="B304" s="28" t="s">
        <v>471</v>
      </c>
      <c r="C304" s="45" t="s">
        <v>15</v>
      </c>
      <c r="D304" s="14">
        <v>36</v>
      </c>
      <c r="E304" s="14"/>
      <c r="F304" s="14">
        <f>D304*E304</f>
        <v>0</v>
      </c>
    </row>
    <row r="305" spans="1:6" x14ac:dyDescent="0.2">
      <c r="A305" s="27"/>
      <c r="B305" s="28" t="s">
        <v>131</v>
      </c>
      <c r="C305" s="45"/>
    </row>
    <row r="306" spans="1:6" x14ac:dyDescent="0.2">
      <c r="A306" s="27" t="s">
        <v>337</v>
      </c>
      <c r="B306" s="28" t="s">
        <v>472</v>
      </c>
      <c r="C306" s="45"/>
    </row>
    <row r="307" spans="1:6" ht="25.5" customHeight="1" x14ac:dyDescent="0.2">
      <c r="A307" s="27"/>
      <c r="B307" s="132" t="s">
        <v>142</v>
      </c>
      <c r="C307" s="45" t="s">
        <v>11</v>
      </c>
      <c r="D307" s="22">
        <f>+(2.2+1.7)*48</f>
        <v>187.20000000000002</v>
      </c>
      <c r="E307" s="22"/>
      <c r="F307" s="22">
        <f>D307*E307</f>
        <v>0</v>
      </c>
    </row>
    <row r="308" spans="1:6" x14ac:dyDescent="0.2">
      <c r="B308" s="28" t="s">
        <v>131</v>
      </c>
      <c r="C308" s="45"/>
      <c r="D308" s="22"/>
      <c r="E308" s="22"/>
      <c r="F308" s="22"/>
    </row>
    <row r="309" spans="1:6" x14ac:dyDescent="0.2">
      <c r="B309" s="28" t="s">
        <v>474</v>
      </c>
      <c r="C309" s="45"/>
      <c r="D309" s="22"/>
      <c r="E309" s="22"/>
      <c r="F309" s="22"/>
    </row>
    <row r="310" spans="1:6" ht="24" x14ac:dyDescent="0.2">
      <c r="A310" s="27" t="s">
        <v>338</v>
      </c>
      <c r="B310" s="6" t="s">
        <v>143</v>
      </c>
      <c r="C310" s="45" t="s">
        <v>11</v>
      </c>
      <c r="D310" s="22">
        <v>109</v>
      </c>
      <c r="E310" s="22"/>
      <c r="F310" s="22">
        <f>D310*E310</f>
        <v>0</v>
      </c>
    </row>
    <row r="311" spans="1:6" x14ac:dyDescent="0.2">
      <c r="A311" s="27"/>
      <c r="B311" s="28" t="s">
        <v>131</v>
      </c>
      <c r="C311" s="45"/>
      <c r="D311" s="22"/>
      <c r="E311" s="22"/>
      <c r="F311" s="22"/>
    </row>
    <row r="312" spans="1:6" x14ac:dyDescent="0.2">
      <c r="A312" s="27"/>
      <c r="B312" s="28" t="s">
        <v>473</v>
      </c>
      <c r="C312" s="45"/>
      <c r="D312" s="22"/>
      <c r="E312" s="22"/>
      <c r="F312" s="22"/>
    </row>
    <row r="313" spans="1:6" ht="60" x14ac:dyDescent="0.2">
      <c r="A313" s="27" t="s">
        <v>339</v>
      </c>
      <c r="B313" s="6" t="s">
        <v>308</v>
      </c>
      <c r="C313" s="45" t="s">
        <v>11</v>
      </c>
      <c r="D313" s="22">
        <v>86</v>
      </c>
      <c r="E313" s="22"/>
      <c r="F313" s="22">
        <f>D313*E313</f>
        <v>0</v>
      </c>
    </row>
    <row r="314" spans="1:6" x14ac:dyDescent="0.2">
      <c r="A314" s="27"/>
      <c r="B314" s="28" t="s">
        <v>131</v>
      </c>
      <c r="C314" s="45"/>
      <c r="D314" s="22"/>
      <c r="E314" s="22"/>
      <c r="F314" s="22"/>
    </row>
    <row r="315" spans="1:6" x14ac:dyDescent="0.2">
      <c r="A315" s="27" t="s">
        <v>340</v>
      </c>
      <c r="B315" s="28" t="s">
        <v>353</v>
      </c>
      <c r="C315" s="45" t="s">
        <v>11</v>
      </c>
      <c r="D315" s="22">
        <v>32</v>
      </c>
      <c r="E315" s="22"/>
      <c r="F315" s="22">
        <f>D315*E315</f>
        <v>0</v>
      </c>
    </row>
    <row r="316" spans="1:6" x14ac:dyDescent="0.2">
      <c r="A316" s="2"/>
      <c r="B316" s="28" t="s">
        <v>131</v>
      </c>
      <c r="C316" s="45"/>
      <c r="D316" s="22"/>
      <c r="E316" s="22"/>
      <c r="F316" s="22"/>
    </row>
    <row r="317" spans="1:6" ht="24" x14ac:dyDescent="0.2">
      <c r="A317" s="27" t="s">
        <v>341</v>
      </c>
      <c r="B317" s="28" t="s">
        <v>354</v>
      </c>
      <c r="C317" s="45" t="s">
        <v>11</v>
      </c>
      <c r="D317" s="22">
        <v>109</v>
      </c>
      <c r="E317" s="22"/>
      <c r="F317" s="22">
        <f>D317*E317</f>
        <v>0</v>
      </c>
    </row>
    <row r="318" spans="1:6" x14ac:dyDescent="0.2">
      <c r="A318" s="27"/>
      <c r="B318" s="28" t="s">
        <v>131</v>
      </c>
      <c r="C318" s="45"/>
      <c r="D318" s="22"/>
      <c r="E318" s="22"/>
      <c r="F318" s="22"/>
    </row>
    <row r="319" spans="1:6" ht="24" x14ac:dyDescent="0.2">
      <c r="A319" s="27" t="s">
        <v>342</v>
      </c>
      <c r="B319" s="6" t="s">
        <v>144</v>
      </c>
      <c r="C319" s="45" t="s">
        <v>11</v>
      </c>
      <c r="D319" s="22">
        <f>+D211+D217+D221</f>
        <v>118.4</v>
      </c>
      <c r="E319" s="22"/>
      <c r="F319" s="22">
        <f>D319*E319</f>
        <v>0</v>
      </c>
    </row>
    <row r="320" spans="1:6" x14ac:dyDescent="0.2">
      <c r="A320" s="27"/>
      <c r="B320" s="28" t="s">
        <v>131</v>
      </c>
      <c r="C320" s="45"/>
      <c r="D320" s="22"/>
      <c r="E320" s="22"/>
      <c r="F320" s="22"/>
    </row>
    <row r="321" spans="1:6" ht="36" x14ac:dyDescent="0.2">
      <c r="A321" s="27" t="s">
        <v>343</v>
      </c>
      <c r="B321" s="6" t="s">
        <v>145</v>
      </c>
      <c r="C321" s="45" t="s">
        <v>11</v>
      </c>
      <c r="D321" s="22">
        <f>+D319</f>
        <v>118.4</v>
      </c>
      <c r="E321" s="22"/>
      <c r="F321" s="22">
        <f>D321*E321</f>
        <v>0</v>
      </c>
    </row>
    <row r="322" spans="1:6" x14ac:dyDescent="0.2">
      <c r="A322" s="27"/>
      <c r="B322" s="28" t="s">
        <v>131</v>
      </c>
      <c r="C322" s="45"/>
      <c r="D322" s="22"/>
      <c r="E322" s="22"/>
      <c r="F322" s="22"/>
    </row>
    <row r="323" spans="1:6" ht="36" x14ac:dyDescent="0.2">
      <c r="A323" s="27" t="s">
        <v>344</v>
      </c>
      <c r="B323" s="6" t="s">
        <v>146</v>
      </c>
      <c r="C323" s="45" t="s">
        <v>11</v>
      </c>
      <c r="D323" s="22">
        <f>+D319</f>
        <v>118.4</v>
      </c>
      <c r="E323" s="22"/>
      <c r="F323" s="22">
        <f>D323*E323</f>
        <v>0</v>
      </c>
    </row>
    <row r="324" spans="1:6" x14ac:dyDescent="0.2">
      <c r="B324" s="28"/>
      <c r="C324" s="45"/>
      <c r="D324" s="22"/>
      <c r="E324" s="22"/>
      <c r="F324" s="22"/>
    </row>
    <row r="325" spans="1:6" x14ac:dyDescent="0.2">
      <c r="B325" s="21" t="s">
        <v>147</v>
      </c>
      <c r="C325" s="45"/>
      <c r="D325" s="22"/>
      <c r="E325" s="22"/>
      <c r="F325" s="22"/>
    </row>
    <row r="326" spans="1:6" x14ac:dyDescent="0.2">
      <c r="B326" s="28" t="s">
        <v>131</v>
      </c>
      <c r="C326" s="45"/>
      <c r="D326" s="22"/>
      <c r="E326" s="22"/>
      <c r="F326" s="22"/>
    </row>
    <row r="327" spans="1:6" ht="24" x14ac:dyDescent="0.2">
      <c r="A327" s="27" t="s">
        <v>345</v>
      </c>
      <c r="B327" s="6" t="s">
        <v>150</v>
      </c>
      <c r="C327" s="47" t="s">
        <v>9</v>
      </c>
      <c r="D327" s="8">
        <v>3</v>
      </c>
      <c r="E327" s="22"/>
      <c r="F327" s="22">
        <f>D327*E327</f>
        <v>0</v>
      </c>
    </row>
    <row r="328" spans="1:6" x14ac:dyDescent="0.2">
      <c r="A328" s="27"/>
      <c r="B328" s="28" t="s">
        <v>131</v>
      </c>
      <c r="C328" s="45"/>
      <c r="D328" s="22"/>
      <c r="E328" s="22"/>
      <c r="F328" s="22"/>
    </row>
    <row r="329" spans="1:6" ht="24" x14ac:dyDescent="0.2">
      <c r="A329" s="27" t="s">
        <v>352</v>
      </c>
      <c r="B329" s="6" t="s">
        <v>148</v>
      </c>
      <c r="C329" s="47" t="s">
        <v>9</v>
      </c>
      <c r="D329" s="8">
        <v>3</v>
      </c>
      <c r="E329" s="22"/>
      <c r="F329" s="22">
        <f>D329*E329</f>
        <v>0</v>
      </c>
    </row>
    <row r="330" spans="1:6" x14ac:dyDescent="0.2">
      <c r="A330" s="27" t="s">
        <v>131</v>
      </c>
      <c r="B330" s="28" t="s">
        <v>131</v>
      </c>
      <c r="C330" s="45"/>
      <c r="D330" s="22"/>
      <c r="E330" s="22"/>
      <c r="F330" s="22"/>
    </row>
    <row r="331" spans="1:6" ht="36" x14ac:dyDescent="0.2">
      <c r="A331" s="27" t="s">
        <v>346</v>
      </c>
      <c r="B331" s="6" t="s">
        <v>149</v>
      </c>
      <c r="C331" s="47" t="s">
        <v>9</v>
      </c>
      <c r="D331" s="8">
        <v>5</v>
      </c>
      <c r="E331" s="22"/>
      <c r="F331" s="22">
        <f>D331*E331</f>
        <v>0</v>
      </c>
    </row>
    <row r="332" spans="1:6" x14ac:dyDescent="0.2">
      <c r="B332" s="28" t="s">
        <v>131</v>
      </c>
      <c r="C332" s="45"/>
      <c r="D332" s="22"/>
      <c r="E332" s="22"/>
      <c r="F332" s="22"/>
    </row>
    <row r="333" spans="1:6" ht="24" x14ac:dyDescent="0.2">
      <c r="A333" s="27" t="s">
        <v>426</v>
      </c>
      <c r="B333" s="6" t="s">
        <v>151</v>
      </c>
      <c r="C333" s="47" t="s">
        <v>9</v>
      </c>
      <c r="D333" s="8">
        <v>5</v>
      </c>
      <c r="E333" s="22"/>
      <c r="F333" s="22">
        <f>D333*E333</f>
        <v>0</v>
      </c>
    </row>
    <row r="334" spans="1:6" x14ac:dyDescent="0.2">
      <c r="A334" s="27"/>
      <c r="B334" s="28"/>
      <c r="C334" s="45"/>
    </row>
    <row r="335" spans="1:6" x14ac:dyDescent="0.2">
      <c r="B335" s="28" t="s">
        <v>97</v>
      </c>
      <c r="C335" s="45"/>
    </row>
    <row r="336" spans="1:6" ht="36" x14ac:dyDescent="0.2">
      <c r="A336" s="27" t="s">
        <v>427</v>
      </c>
      <c r="B336" s="29" t="s">
        <v>378</v>
      </c>
      <c r="C336" s="45" t="s">
        <v>15</v>
      </c>
      <c r="D336" s="14">
        <v>44</v>
      </c>
      <c r="E336" s="14"/>
      <c r="F336" s="14">
        <f>D336*E336</f>
        <v>0</v>
      </c>
    </row>
    <row r="337" spans="1:7" x14ac:dyDescent="0.2">
      <c r="B337" s="21"/>
      <c r="C337" s="45"/>
    </row>
    <row r="338" spans="1:7" x14ac:dyDescent="0.2">
      <c r="B338" s="30" t="s">
        <v>48</v>
      </c>
      <c r="C338" s="49"/>
      <c r="D338" s="49"/>
      <c r="E338" s="31"/>
      <c r="F338" s="31">
        <f>SUM(F196:F337)</f>
        <v>0</v>
      </c>
    </row>
    <row r="339" spans="1:7" x14ac:dyDescent="0.2">
      <c r="A339" s="20"/>
      <c r="B339" s="28"/>
      <c r="C339" s="45"/>
    </row>
    <row r="340" spans="1:7" x14ac:dyDescent="0.2">
      <c r="A340" s="19" t="s">
        <v>88</v>
      </c>
      <c r="B340" s="21" t="s">
        <v>50</v>
      </c>
    </row>
    <row r="341" spans="1:7" ht="10.5" customHeight="1" x14ac:dyDescent="0.2"/>
    <row r="342" spans="1:7" x14ac:dyDescent="0.2">
      <c r="B342" s="13" t="s">
        <v>52</v>
      </c>
    </row>
    <row r="343" spans="1:7" ht="48" x14ac:dyDescent="0.2">
      <c r="A343" s="4" t="s">
        <v>89</v>
      </c>
      <c r="B343" s="13" t="s">
        <v>266</v>
      </c>
      <c r="C343" s="42" t="s">
        <v>15</v>
      </c>
      <c r="D343" s="14">
        <v>150</v>
      </c>
      <c r="E343" s="14"/>
      <c r="F343" s="14">
        <f>D343*E343</f>
        <v>0</v>
      </c>
    </row>
    <row r="345" spans="1:7" x14ac:dyDescent="0.2">
      <c r="B345" s="13" t="s">
        <v>53</v>
      </c>
    </row>
    <row r="346" spans="1:7" ht="24" x14ac:dyDescent="0.2">
      <c r="A346" s="4" t="s">
        <v>90</v>
      </c>
      <c r="B346" s="24" t="s">
        <v>267</v>
      </c>
      <c r="C346" s="42" t="s">
        <v>15</v>
      </c>
      <c r="D346" s="14">
        <v>60</v>
      </c>
      <c r="E346" s="14"/>
      <c r="F346" s="14">
        <f>D346*E346</f>
        <v>0</v>
      </c>
    </row>
    <row r="347" spans="1:7" x14ac:dyDescent="0.2">
      <c r="A347" s="19"/>
      <c r="B347" s="18"/>
    </row>
    <row r="348" spans="1:7" x14ac:dyDescent="0.2">
      <c r="A348" s="19"/>
      <c r="B348" s="25" t="s">
        <v>51</v>
      </c>
      <c r="C348" s="48"/>
      <c r="D348" s="48"/>
      <c r="E348" s="26"/>
      <c r="F348" s="26">
        <f>SUM(F340:F347)</f>
        <v>0</v>
      </c>
    </row>
    <row r="349" spans="1:7" x14ac:dyDescent="0.2">
      <c r="A349" s="19"/>
    </row>
    <row r="350" spans="1:7" x14ac:dyDescent="0.2">
      <c r="A350" s="19" t="s">
        <v>110</v>
      </c>
      <c r="B350" s="18" t="s">
        <v>54</v>
      </c>
    </row>
    <row r="351" spans="1:7" x14ac:dyDescent="0.2">
      <c r="A351" s="19"/>
      <c r="B351" s="18"/>
      <c r="E351" s="23"/>
      <c r="F351" s="23"/>
    </row>
    <row r="352" spans="1:7" s="82" customFormat="1" ht="11.45" customHeight="1" x14ac:dyDescent="0.2">
      <c r="A352" s="27"/>
      <c r="B352" s="28" t="s">
        <v>475</v>
      </c>
      <c r="C352" s="45"/>
      <c r="D352" s="23"/>
      <c r="E352" s="23"/>
      <c r="F352" s="23"/>
      <c r="G352" s="75"/>
    </row>
    <row r="353" spans="1:7" s="82" customFormat="1" ht="34.5" customHeight="1" x14ac:dyDescent="0.2">
      <c r="A353" s="27" t="s">
        <v>111</v>
      </c>
      <c r="B353" s="28" t="s">
        <v>480</v>
      </c>
      <c r="C353" s="45" t="s">
        <v>15</v>
      </c>
      <c r="D353" s="22">
        <v>40</v>
      </c>
      <c r="E353" s="22"/>
      <c r="F353" s="22">
        <f>D353*E353</f>
        <v>0</v>
      </c>
      <c r="G353" s="75"/>
    </row>
    <row r="354" spans="1:7" s="82" customFormat="1" ht="11.45" customHeight="1" x14ac:dyDescent="0.2">
      <c r="A354" s="27"/>
      <c r="B354" s="28"/>
      <c r="C354" s="45"/>
      <c r="D354" s="22"/>
      <c r="E354" s="22"/>
      <c r="F354" s="22"/>
      <c r="G354" s="75"/>
    </row>
    <row r="355" spans="1:7" s="82" customFormat="1" ht="11.45" customHeight="1" x14ac:dyDescent="0.2">
      <c r="A355" s="27"/>
      <c r="B355" s="28" t="s">
        <v>358</v>
      </c>
      <c r="C355" s="45"/>
      <c r="D355" s="22"/>
      <c r="E355" s="22"/>
      <c r="F355" s="22"/>
      <c r="G355" s="75"/>
    </row>
    <row r="356" spans="1:7" s="82" customFormat="1" ht="26.25" customHeight="1" x14ac:dyDescent="0.2">
      <c r="A356" s="27" t="s">
        <v>112</v>
      </c>
      <c r="B356" s="29" t="s">
        <v>476</v>
      </c>
      <c r="C356" s="45" t="s">
        <v>15</v>
      </c>
      <c r="D356" s="22">
        <v>40</v>
      </c>
      <c r="E356" s="22"/>
      <c r="F356" s="22">
        <f>D356*E356</f>
        <v>0</v>
      </c>
      <c r="G356" s="75"/>
    </row>
    <row r="357" spans="1:7" ht="11.45" customHeight="1" x14ac:dyDescent="0.2">
      <c r="B357" s="28"/>
      <c r="C357" s="45"/>
      <c r="D357" s="22"/>
      <c r="E357" s="22"/>
      <c r="F357" s="22"/>
    </row>
    <row r="358" spans="1:7" ht="11.45" customHeight="1" x14ac:dyDescent="0.2">
      <c r="B358" s="28" t="s">
        <v>477</v>
      </c>
      <c r="C358" s="45"/>
      <c r="D358" s="22"/>
      <c r="E358" s="22"/>
      <c r="F358" s="22"/>
    </row>
    <row r="359" spans="1:7" ht="11.45" customHeight="1" x14ac:dyDescent="0.2">
      <c r="A359" s="27" t="s">
        <v>113</v>
      </c>
      <c r="B359" s="29" t="s">
        <v>420</v>
      </c>
      <c r="C359" s="45" t="s">
        <v>15</v>
      </c>
      <c r="D359" s="22">
        <v>40</v>
      </c>
      <c r="E359" s="22"/>
      <c r="F359" s="22">
        <f>D359*E359</f>
        <v>0</v>
      </c>
    </row>
    <row r="360" spans="1:7" ht="11.45" customHeight="1" x14ac:dyDescent="0.2">
      <c r="A360" s="27"/>
      <c r="B360" s="28"/>
      <c r="C360" s="45"/>
      <c r="D360" s="22"/>
      <c r="E360" s="22"/>
      <c r="F360" s="22"/>
    </row>
    <row r="361" spans="1:7" x14ac:dyDescent="0.2">
      <c r="A361" s="27"/>
      <c r="B361" s="28" t="s">
        <v>478</v>
      </c>
      <c r="C361" s="45"/>
      <c r="D361" s="22"/>
      <c r="E361" s="22"/>
      <c r="F361" s="22"/>
    </row>
    <row r="362" spans="1:7" ht="36" x14ac:dyDescent="0.2">
      <c r="A362" s="27" t="s">
        <v>114</v>
      </c>
      <c r="B362" s="132" t="s">
        <v>149</v>
      </c>
      <c r="C362" s="47" t="s">
        <v>9</v>
      </c>
      <c r="D362" s="11">
        <v>8</v>
      </c>
      <c r="E362" s="9"/>
      <c r="F362" s="22">
        <f>D362*E362</f>
        <v>0</v>
      </c>
    </row>
    <row r="363" spans="1:7" ht="11.45" customHeight="1" x14ac:dyDescent="0.2">
      <c r="A363" s="27"/>
      <c r="B363" s="28"/>
      <c r="C363" s="45"/>
      <c r="D363" s="23"/>
      <c r="E363" s="23"/>
      <c r="F363" s="23"/>
    </row>
    <row r="364" spans="1:7" ht="11.45" customHeight="1" x14ac:dyDescent="0.2">
      <c r="A364" s="27"/>
      <c r="B364" s="28" t="s">
        <v>479</v>
      </c>
      <c r="C364" s="45"/>
      <c r="D364" s="23"/>
      <c r="E364" s="23"/>
      <c r="F364" s="23"/>
    </row>
    <row r="365" spans="1:7" ht="11.45" customHeight="1" x14ac:dyDescent="0.2">
      <c r="A365" s="27" t="s">
        <v>115</v>
      </c>
      <c r="B365" s="28" t="s">
        <v>362</v>
      </c>
      <c r="C365" s="45" t="s">
        <v>56</v>
      </c>
      <c r="D365" s="11">
        <v>20</v>
      </c>
      <c r="E365" s="22"/>
      <c r="F365" s="22">
        <f>D365*E365</f>
        <v>0</v>
      </c>
    </row>
    <row r="366" spans="1:7" ht="11.45" customHeight="1" x14ac:dyDescent="0.2">
      <c r="A366" s="27"/>
      <c r="B366" s="28"/>
      <c r="C366" s="45"/>
      <c r="D366" s="8"/>
      <c r="E366" s="22"/>
      <c r="F366" s="22"/>
    </row>
    <row r="367" spans="1:7" ht="11.45" customHeight="1" x14ac:dyDescent="0.2">
      <c r="A367" s="27"/>
      <c r="B367" s="28" t="s">
        <v>359</v>
      </c>
      <c r="C367" s="45"/>
      <c r="D367" s="8"/>
      <c r="E367" s="22"/>
      <c r="F367" s="22"/>
    </row>
    <row r="368" spans="1:7" ht="11.45" customHeight="1" x14ac:dyDescent="0.2">
      <c r="A368" s="27" t="s">
        <v>116</v>
      </c>
      <c r="B368" s="28" t="s">
        <v>380</v>
      </c>
      <c r="C368" s="45" t="s">
        <v>9</v>
      </c>
      <c r="D368" s="8">
        <v>1</v>
      </c>
      <c r="E368" s="22"/>
      <c r="F368" s="22">
        <f>D368*E368</f>
        <v>0</v>
      </c>
    </row>
    <row r="369" spans="1:6" ht="11.45" customHeight="1" x14ac:dyDescent="0.2">
      <c r="A369" s="27"/>
      <c r="B369" s="28"/>
      <c r="C369" s="45"/>
      <c r="D369" s="11"/>
      <c r="E369" s="23"/>
      <c r="F369" s="23"/>
    </row>
    <row r="370" spans="1:6" ht="11.45" customHeight="1" x14ac:dyDescent="0.2">
      <c r="A370" s="27"/>
      <c r="B370" s="28" t="s">
        <v>359</v>
      </c>
      <c r="C370" s="45"/>
      <c r="D370" s="11"/>
      <c r="E370" s="23"/>
      <c r="F370" s="23"/>
    </row>
    <row r="371" spans="1:6" ht="11.45" customHeight="1" x14ac:dyDescent="0.2">
      <c r="A371" s="27" t="s">
        <v>117</v>
      </c>
      <c r="B371" s="28" t="s">
        <v>363</v>
      </c>
      <c r="C371" s="45" t="s">
        <v>9</v>
      </c>
      <c r="D371" s="11">
        <v>1</v>
      </c>
      <c r="E371" s="22"/>
      <c r="F371" s="22">
        <f>D371*E371</f>
        <v>0</v>
      </c>
    </row>
    <row r="372" spans="1:6" ht="11.45" customHeight="1" x14ac:dyDescent="0.2">
      <c r="A372" s="27"/>
      <c r="B372" s="28"/>
      <c r="C372" s="45"/>
      <c r="D372" s="23"/>
      <c r="E372" s="23"/>
      <c r="F372" s="23"/>
    </row>
    <row r="373" spans="1:6" ht="11.45" customHeight="1" x14ac:dyDescent="0.2">
      <c r="A373" s="27"/>
      <c r="B373" s="28" t="s">
        <v>479</v>
      </c>
      <c r="C373" s="45"/>
      <c r="D373" s="23"/>
      <c r="E373" s="23"/>
      <c r="F373" s="23"/>
    </row>
    <row r="374" spans="1:6" ht="11.45" customHeight="1" x14ac:dyDescent="0.2">
      <c r="A374" s="27" t="s">
        <v>127</v>
      </c>
      <c r="B374" s="28" t="s">
        <v>379</v>
      </c>
      <c r="C374" s="45" t="s">
        <v>56</v>
      </c>
      <c r="D374" s="8">
        <v>50</v>
      </c>
      <c r="E374" s="22"/>
      <c r="F374" s="22">
        <f>D374*E374</f>
        <v>0</v>
      </c>
    </row>
    <row r="375" spans="1:6" ht="11.45" customHeight="1" x14ac:dyDescent="0.2">
      <c r="A375" s="27"/>
      <c r="B375" s="28"/>
      <c r="C375" s="45"/>
      <c r="D375" s="23"/>
      <c r="E375" s="23"/>
      <c r="F375" s="23"/>
    </row>
    <row r="376" spans="1:6" ht="11.45" customHeight="1" x14ac:dyDescent="0.2">
      <c r="A376" s="27"/>
      <c r="B376" s="28" t="s">
        <v>381</v>
      </c>
      <c r="C376" s="45"/>
      <c r="D376" s="23"/>
      <c r="E376" s="23"/>
      <c r="F376" s="23"/>
    </row>
    <row r="377" spans="1:6" ht="48" x14ac:dyDescent="0.2">
      <c r="A377" s="27" t="s">
        <v>355</v>
      </c>
      <c r="B377" s="12" t="s">
        <v>303</v>
      </c>
      <c r="C377" s="47" t="s">
        <v>56</v>
      </c>
      <c r="D377" s="8">
        <v>20</v>
      </c>
      <c r="E377" s="22"/>
      <c r="F377" s="22">
        <f>D377*E377</f>
        <v>0</v>
      </c>
    </row>
    <row r="378" spans="1:6" ht="10.5" customHeight="1" x14ac:dyDescent="0.2">
      <c r="A378" s="27"/>
      <c r="B378" s="28"/>
      <c r="C378" s="45"/>
      <c r="D378" s="23"/>
      <c r="E378" s="23"/>
      <c r="F378" s="23"/>
    </row>
    <row r="379" spans="1:6" x14ac:dyDescent="0.2">
      <c r="A379" s="27"/>
      <c r="B379" s="28" t="s">
        <v>57</v>
      </c>
      <c r="C379" s="45"/>
      <c r="D379" s="23"/>
      <c r="E379" s="23"/>
      <c r="F379" s="23"/>
    </row>
    <row r="380" spans="1:6" ht="22.5" customHeight="1" x14ac:dyDescent="0.2">
      <c r="A380" s="27" t="s">
        <v>486</v>
      </c>
      <c r="B380" s="29" t="s">
        <v>366</v>
      </c>
      <c r="C380" s="45" t="s">
        <v>9</v>
      </c>
      <c r="D380" s="11">
        <v>1</v>
      </c>
      <c r="E380" s="22"/>
      <c r="F380" s="22">
        <f>D380*E380</f>
        <v>0</v>
      </c>
    </row>
    <row r="381" spans="1:6" x14ac:dyDescent="0.2">
      <c r="A381" s="27"/>
      <c r="B381" s="28"/>
      <c r="C381" s="45"/>
      <c r="D381" s="23"/>
      <c r="E381" s="23"/>
      <c r="F381" s="23"/>
    </row>
    <row r="382" spans="1:6" x14ac:dyDescent="0.2">
      <c r="A382" s="27"/>
      <c r="B382" s="28" t="s">
        <v>58</v>
      </c>
      <c r="C382" s="45"/>
      <c r="D382" s="23"/>
      <c r="E382" s="23"/>
      <c r="F382" s="23"/>
    </row>
    <row r="383" spans="1:6" ht="27" customHeight="1" x14ac:dyDescent="0.2">
      <c r="A383" s="27" t="s">
        <v>356</v>
      </c>
      <c r="B383" s="29" t="s">
        <v>367</v>
      </c>
      <c r="C383" s="45" t="s">
        <v>9</v>
      </c>
      <c r="D383" s="11">
        <v>1</v>
      </c>
      <c r="E383" s="22"/>
      <c r="F383" s="22">
        <f>D383*E383</f>
        <v>0</v>
      </c>
    </row>
    <row r="384" spans="1:6" x14ac:dyDescent="0.2">
      <c r="A384" s="27"/>
      <c r="B384" s="28"/>
      <c r="C384" s="45"/>
      <c r="D384" s="23"/>
      <c r="E384" s="23"/>
      <c r="F384" s="23"/>
    </row>
    <row r="385" spans="1:6" x14ac:dyDescent="0.2">
      <c r="B385" s="28" t="s">
        <v>57</v>
      </c>
      <c r="C385" s="45"/>
      <c r="D385" s="23"/>
      <c r="E385" s="23"/>
      <c r="F385" s="23"/>
    </row>
    <row r="386" spans="1:6" ht="24" x14ac:dyDescent="0.2">
      <c r="A386" s="4" t="s">
        <v>357</v>
      </c>
      <c r="B386" s="28" t="s">
        <v>364</v>
      </c>
      <c r="C386" s="45" t="s">
        <v>9</v>
      </c>
      <c r="D386" s="11">
        <v>1</v>
      </c>
      <c r="E386" s="22"/>
      <c r="F386" s="22">
        <f>D386*E386</f>
        <v>0</v>
      </c>
    </row>
    <row r="387" spans="1:6" x14ac:dyDescent="0.2">
      <c r="A387" s="27"/>
      <c r="B387" s="28"/>
      <c r="C387" s="45"/>
      <c r="D387" s="23"/>
      <c r="E387" s="23"/>
      <c r="F387" s="23"/>
    </row>
    <row r="388" spans="1:6" x14ac:dyDescent="0.2">
      <c r="B388" s="28" t="s">
        <v>58</v>
      </c>
      <c r="C388" s="45"/>
      <c r="D388" s="23"/>
      <c r="E388" s="23"/>
      <c r="F388" s="23"/>
    </row>
    <row r="389" spans="1:6" ht="24" x14ac:dyDescent="0.2">
      <c r="A389" s="4" t="s">
        <v>419</v>
      </c>
      <c r="B389" s="29" t="s">
        <v>365</v>
      </c>
      <c r="C389" s="45" t="s">
        <v>9</v>
      </c>
      <c r="D389" s="11">
        <v>1</v>
      </c>
      <c r="E389" s="22"/>
      <c r="F389" s="22">
        <f>D389*E389</f>
        <v>0</v>
      </c>
    </row>
    <row r="390" spans="1:6" ht="15.75" customHeight="1" x14ac:dyDescent="0.2">
      <c r="A390" s="27"/>
      <c r="B390" s="28"/>
      <c r="C390" s="45"/>
      <c r="D390" s="23"/>
      <c r="E390" s="23"/>
      <c r="F390" s="23"/>
    </row>
    <row r="391" spans="1:6" x14ac:dyDescent="0.2">
      <c r="B391" s="13" t="s">
        <v>49</v>
      </c>
    </row>
    <row r="392" spans="1:6" ht="24" x14ac:dyDescent="0.2">
      <c r="A392" s="4" t="s">
        <v>487</v>
      </c>
      <c r="B392" s="13" t="s">
        <v>268</v>
      </c>
      <c r="C392" s="42" t="s">
        <v>11</v>
      </c>
      <c r="D392" s="14">
        <v>1250</v>
      </c>
      <c r="E392" s="14"/>
      <c r="F392" s="14">
        <f>D392*E392</f>
        <v>0</v>
      </c>
    </row>
    <row r="393" spans="1:6" ht="11.45" customHeight="1" x14ac:dyDescent="0.2">
      <c r="A393" s="19"/>
      <c r="B393" s="18"/>
    </row>
    <row r="394" spans="1:6" ht="11.45" customHeight="1" x14ac:dyDescent="0.2">
      <c r="A394" s="19"/>
      <c r="B394" s="25" t="s">
        <v>55</v>
      </c>
      <c r="C394" s="48"/>
      <c r="D394" s="48"/>
      <c r="E394" s="48"/>
      <c r="F394" s="26">
        <f>SUM(F350:F393)</f>
        <v>0</v>
      </c>
    </row>
    <row r="395" spans="1:6" ht="11.45" customHeight="1" x14ac:dyDescent="0.2">
      <c r="A395" s="19"/>
      <c r="D395" s="42"/>
      <c r="E395" s="42"/>
      <c r="F395" s="14"/>
    </row>
    <row r="396" spans="1:6" ht="11.45" customHeight="1" x14ac:dyDescent="0.2">
      <c r="A396" s="19"/>
    </row>
    <row r="397" spans="1:6" ht="11.45" customHeight="1" x14ac:dyDescent="0.2">
      <c r="B397" s="53" t="s">
        <v>237</v>
      </c>
      <c r="C397" s="50"/>
    </row>
    <row r="398" spans="1:6" ht="11.45" customHeight="1" x14ac:dyDescent="0.2">
      <c r="A398" s="32"/>
      <c r="B398" s="16"/>
      <c r="C398" s="43"/>
      <c r="D398" s="33"/>
      <c r="E398" s="33"/>
      <c r="F398" s="33"/>
    </row>
    <row r="399" spans="1:6" x14ac:dyDescent="0.2">
      <c r="A399" s="34" t="str">
        <f>A34</f>
        <v>1.00</v>
      </c>
      <c r="B399" s="35" t="str">
        <f>B34</f>
        <v>PREDDELA</v>
      </c>
      <c r="F399" s="14">
        <f>F89</f>
        <v>0</v>
      </c>
    </row>
    <row r="400" spans="1:6" x14ac:dyDescent="0.2">
      <c r="A400" s="34" t="str">
        <f>A91</f>
        <v>2.00</v>
      </c>
      <c r="B400" s="35" t="str">
        <f>B91</f>
        <v>ZEMELJSKA DELA IN TEMELJENJE</v>
      </c>
      <c r="F400" s="14">
        <f>F133</f>
        <v>0</v>
      </c>
    </row>
    <row r="401" spans="1:7" x14ac:dyDescent="0.2">
      <c r="A401" s="34" t="str">
        <f>A135</f>
        <v>3.00</v>
      </c>
      <c r="B401" s="35" t="str">
        <f>B135</f>
        <v>VOZIŠČNE KONSTRUKCIJE</v>
      </c>
      <c r="F401" s="14">
        <f>F170</f>
        <v>0</v>
      </c>
    </row>
    <row r="402" spans="1:7" x14ac:dyDescent="0.2">
      <c r="A402" s="34" t="str">
        <f>A173</f>
        <v>4.00</v>
      </c>
      <c r="B402" s="35" t="str">
        <f>B173</f>
        <v>ODVODNJAVANJE</v>
      </c>
      <c r="F402" s="14">
        <f>F193</f>
        <v>0</v>
      </c>
    </row>
    <row r="403" spans="1:7" x14ac:dyDescent="0.2">
      <c r="A403" s="34" t="str">
        <f>A196</f>
        <v>5.00</v>
      </c>
      <c r="B403" s="35" t="str">
        <f>B196</f>
        <v>GRADBENA IN OBRTNIŠKA DELA</v>
      </c>
      <c r="F403" s="14">
        <f>F338</f>
        <v>0</v>
      </c>
    </row>
    <row r="404" spans="1:7" x14ac:dyDescent="0.2">
      <c r="A404" s="34" t="str">
        <f>A340</f>
        <v>6.00</v>
      </c>
      <c r="B404" s="35" t="str">
        <f>B340</f>
        <v>OPREMA</v>
      </c>
      <c r="F404" s="14">
        <f>F348</f>
        <v>0</v>
      </c>
    </row>
    <row r="405" spans="1:7" x14ac:dyDescent="0.2">
      <c r="A405" s="34" t="str">
        <f>A350</f>
        <v>7.00</v>
      </c>
      <c r="B405" s="35" t="str">
        <f>B350</f>
        <v>TUJE STORITVE</v>
      </c>
      <c r="D405" s="93"/>
      <c r="E405" s="93"/>
      <c r="F405" s="14">
        <f>F394</f>
        <v>0</v>
      </c>
    </row>
    <row r="406" spans="1:7" x14ac:dyDescent="0.2">
      <c r="A406" s="19"/>
      <c r="B406" s="36" t="s">
        <v>1</v>
      </c>
      <c r="C406" s="51"/>
      <c r="F406" s="37">
        <f>SUM(F397:F405)</f>
        <v>0</v>
      </c>
    </row>
    <row r="407" spans="1:7" s="82" customFormat="1" x14ac:dyDescent="0.2">
      <c r="A407" s="20"/>
      <c r="B407" s="113" t="s">
        <v>368</v>
      </c>
      <c r="C407" s="114"/>
      <c r="D407" s="23"/>
      <c r="E407" s="23"/>
      <c r="F407" s="56">
        <f>F406*0.22</f>
        <v>0</v>
      </c>
      <c r="G407" s="75"/>
    </row>
    <row r="408" spans="1:7" ht="13.5" thickBot="1" x14ac:dyDescent="0.25">
      <c r="A408" s="19"/>
      <c r="B408" s="38" t="s">
        <v>2</v>
      </c>
      <c r="C408" s="52"/>
      <c r="D408" s="135"/>
      <c r="E408" s="135"/>
      <c r="F408" s="39">
        <f>SUM(F406:F407)</f>
        <v>0</v>
      </c>
    </row>
    <row r="409" spans="1:7" ht="13.5" thickTop="1" x14ac:dyDescent="0.2">
      <c r="B409" s="18"/>
    </row>
    <row r="410" spans="1:7" x14ac:dyDescent="0.2">
      <c r="B410" s="53"/>
    </row>
    <row r="411" spans="1:7" x14ac:dyDescent="0.2">
      <c r="B411" s="105"/>
      <c r="D411" s="71"/>
    </row>
    <row r="412" spans="1:7" x14ac:dyDescent="0.2">
      <c r="A412" s="140" t="s">
        <v>407</v>
      </c>
      <c r="B412" s="141" t="s">
        <v>177</v>
      </c>
      <c r="C412" s="142" t="s">
        <v>235</v>
      </c>
      <c r="D412" s="143"/>
      <c r="E412" s="143"/>
      <c r="F412" s="144"/>
    </row>
    <row r="413" spans="1:7" x14ac:dyDescent="0.2">
      <c r="B413" s="62" t="s">
        <v>386</v>
      </c>
      <c r="D413" s="71"/>
    </row>
    <row r="414" spans="1:7" x14ac:dyDescent="0.2">
      <c r="B414" s="62"/>
      <c r="D414" s="71"/>
    </row>
    <row r="415" spans="1:7" x14ac:dyDescent="0.2">
      <c r="A415" s="85"/>
      <c r="B415" s="87"/>
      <c r="D415" s="65"/>
      <c r="E415" s="65"/>
      <c r="F415" s="65"/>
    </row>
    <row r="416" spans="1:7" x14ac:dyDescent="0.2">
      <c r="A416" s="107" t="s">
        <v>158</v>
      </c>
      <c r="B416" s="21" t="s">
        <v>159</v>
      </c>
      <c r="C416" s="45"/>
      <c r="D416" s="23"/>
      <c r="E416" s="23"/>
      <c r="F416" s="23"/>
    </row>
    <row r="417" spans="1:6" x14ac:dyDescent="0.2">
      <c r="A417" s="107"/>
      <c r="B417" s="21"/>
      <c r="C417" s="45"/>
      <c r="D417" s="23"/>
      <c r="E417" s="23"/>
      <c r="F417" s="23"/>
    </row>
    <row r="418" spans="1:6" x14ac:dyDescent="0.2">
      <c r="A418" s="27" t="s">
        <v>160</v>
      </c>
      <c r="B418" s="28" t="s">
        <v>269</v>
      </c>
      <c r="C418" s="45" t="s">
        <v>161</v>
      </c>
      <c r="D418" s="22">
        <v>46</v>
      </c>
      <c r="E418" s="22"/>
      <c r="F418" s="22">
        <f>D418*E418</f>
        <v>0</v>
      </c>
    </row>
    <row r="419" spans="1:6" x14ac:dyDescent="0.2">
      <c r="A419" s="27"/>
      <c r="B419" s="28"/>
      <c r="C419" s="45"/>
      <c r="D419" s="22"/>
      <c r="E419" s="22"/>
      <c r="F419" s="22"/>
    </row>
    <row r="420" spans="1:6" ht="24" x14ac:dyDescent="0.2">
      <c r="A420" s="27" t="s">
        <v>162</v>
      </c>
      <c r="B420" s="28" t="s">
        <v>270</v>
      </c>
      <c r="C420" s="45" t="s">
        <v>161</v>
      </c>
      <c r="D420" s="22">
        <v>6</v>
      </c>
      <c r="E420" s="22"/>
      <c r="F420" s="22">
        <f>D420*E420</f>
        <v>0</v>
      </c>
    </row>
    <row r="421" spans="1:6" x14ac:dyDescent="0.2">
      <c r="A421" s="27"/>
      <c r="B421" s="28"/>
      <c r="C421" s="45"/>
      <c r="D421" s="22"/>
      <c r="E421" s="22"/>
      <c r="F421" s="22"/>
    </row>
    <row r="422" spans="1:6" x14ac:dyDescent="0.2">
      <c r="A422" s="27" t="s">
        <v>163</v>
      </c>
      <c r="B422" s="28" t="s">
        <v>271</v>
      </c>
      <c r="C422" s="45" t="s">
        <v>164</v>
      </c>
      <c r="D422" s="22">
        <v>1</v>
      </c>
      <c r="E422" s="22"/>
      <c r="F422" s="22">
        <f>D422*E422</f>
        <v>0</v>
      </c>
    </row>
    <row r="423" spans="1:6" x14ac:dyDescent="0.2">
      <c r="A423" s="27"/>
      <c r="B423" s="28"/>
      <c r="C423" s="45"/>
      <c r="D423" s="22"/>
      <c r="E423" s="22"/>
      <c r="F423" s="22"/>
    </row>
    <row r="424" spans="1:6" x14ac:dyDescent="0.2">
      <c r="A424" s="27" t="s">
        <v>165</v>
      </c>
      <c r="B424" s="28" t="s">
        <v>272</v>
      </c>
      <c r="C424" s="45" t="s">
        <v>161</v>
      </c>
      <c r="D424" s="22">
        <f>+D418</f>
        <v>46</v>
      </c>
      <c r="E424" s="22"/>
      <c r="F424" s="22">
        <f>D424*E424</f>
        <v>0</v>
      </c>
    </row>
    <row r="425" spans="1:6" x14ac:dyDescent="0.2">
      <c r="A425" s="107"/>
      <c r="B425" s="21"/>
      <c r="C425" s="45"/>
      <c r="D425" s="22"/>
      <c r="E425" s="22"/>
      <c r="F425" s="22"/>
    </row>
    <row r="426" spans="1:6" x14ac:dyDescent="0.2">
      <c r="A426" s="107"/>
      <c r="B426" s="30" t="s">
        <v>166</v>
      </c>
      <c r="C426" s="49"/>
      <c r="D426" s="31"/>
      <c r="E426" s="31"/>
      <c r="F426" s="31">
        <f>SUM(F418:F425)</f>
        <v>0</v>
      </c>
    </row>
    <row r="427" spans="1:6" x14ac:dyDescent="0.2">
      <c r="A427" s="107"/>
      <c r="B427" s="28"/>
      <c r="C427" s="45"/>
      <c r="D427" s="22"/>
      <c r="E427" s="22"/>
      <c r="F427" s="22"/>
    </row>
    <row r="428" spans="1:6" x14ac:dyDescent="0.2">
      <c r="A428" s="107" t="s">
        <v>167</v>
      </c>
      <c r="B428" s="21" t="s">
        <v>168</v>
      </c>
      <c r="C428" s="45"/>
      <c r="D428" s="22"/>
      <c r="E428" s="22"/>
      <c r="F428" s="22"/>
    </row>
    <row r="429" spans="1:6" x14ac:dyDescent="0.2">
      <c r="A429" s="106"/>
      <c r="B429" s="28"/>
      <c r="C429" s="45"/>
      <c r="D429" s="22"/>
      <c r="E429" s="22"/>
      <c r="F429" s="22"/>
    </row>
    <row r="430" spans="1:6" ht="24" x14ac:dyDescent="0.2">
      <c r="A430" s="27" t="s">
        <v>59</v>
      </c>
      <c r="B430" s="28" t="s">
        <v>273</v>
      </c>
      <c r="C430" s="45" t="s">
        <v>13</v>
      </c>
      <c r="D430" s="22">
        <f>70*20.4%+20*0.85</f>
        <v>31.28</v>
      </c>
      <c r="E430" s="22"/>
      <c r="F430" s="22">
        <f>D430*E430</f>
        <v>0</v>
      </c>
    </row>
    <row r="431" spans="1:6" x14ac:dyDescent="0.2">
      <c r="A431" s="27"/>
      <c r="B431" s="28"/>
      <c r="C431" s="45"/>
      <c r="D431" s="22"/>
      <c r="E431" s="22"/>
      <c r="F431" s="22"/>
    </row>
    <row r="432" spans="1:6" ht="36" x14ac:dyDescent="0.2">
      <c r="A432" s="27" t="s">
        <v>169</v>
      </c>
      <c r="B432" s="28" t="s">
        <v>274</v>
      </c>
      <c r="C432" s="45" t="s">
        <v>13</v>
      </c>
      <c r="D432" s="22">
        <f>45*20.4%</f>
        <v>9.18</v>
      </c>
      <c r="E432" s="22"/>
      <c r="F432" s="22">
        <f>D432*E432</f>
        <v>0</v>
      </c>
    </row>
    <row r="433" spans="1:6" x14ac:dyDescent="0.2">
      <c r="A433" s="27"/>
      <c r="B433" s="28"/>
      <c r="C433" s="45"/>
      <c r="D433" s="22"/>
      <c r="E433" s="22"/>
      <c r="F433" s="22"/>
    </row>
    <row r="434" spans="1:6" ht="24" x14ac:dyDescent="0.2">
      <c r="A434" s="27" t="s">
        <v>170</v>
      </c>
      <c r="B434" s="28" t="s">
        <v>275</v>
      </c>
      <c r="C434" s="45" t="s">
        <v>13</v>
      </c>
      <c r="D434" s="22">
        <f>25*20.4%</f>
        <v>5.0999999999999996</v>
      </c>
      <c r="E434" s="22"/>
      <c r="F434" s="22">
        <f>D434*E434</f>
        <v>0</v>
      </c>
    </row>
    <row r="435" spans="1:6" x14ac:dyDescent="0.2">
      <c r="A435" s="27"/>
      <c r="B435" s="28"/>
      <c r="C435" s="45"/>
      <c r="D435" s="22"/>
      <c r="E435" s="22"/>
      <c r="F435" s="22"/>
    </row>
    <row r="436" spans="1:6" ht="24" x14ac:dyDescent="0.2">
      <c r="A436" s="27" t="s">
        <v>171</v>
      </c>
      <c r="B436" s="28" t="s">
        <v>276</v>
      </c>
      <c r="C436" s="45" t="s">
        <v>161</v>
      </c>
      <c r="D436" s="22">
        <f>+D418</f>
        <v>46</v>
      </c>
      <c r="E436" s="22"/>
      <c r="F436" s="22">
        <f>D436*E436</f>
        <v>0</v>
      </c>
    </row>
    <row r="437" spans="1:6" x14ac:dyDescent="0.2">
      <c r="A437" s="27"/>
      <c r="B437" s="28"/>
      <c r="C437" s="45"/>
      <c r="D437" s="22"/>
      <c r="E437" s="22"/>
      <c r="F437" s="22"/>
    </row>
    <row r="438" spans="1:6" x14ac:dyDescent="0.2">
      <c r="A438" s="27" t="s">
        <v>172</v>
      </c>
      <c r="B438" s="28" t="s">
        <v>277</v>
      </c>
      <c r="C438" s="45" t="s">
        <v>161</v>
      </c>
      <c r="D438" s="22">
        <f>+D418</f>
        <v>46</v>
      </c>
      <c r="E438" s="22"/>
      <c r="F438" s="22">
        <f>D438*E438</f>
        <v>0</v>
      </c>
    </row>
    <row r="439" spans="1:6" x14ac:dyDescent="0.2">
      <c r="A439" s="27"/>
      <c r="B439" s="28"/>
      <c r="C439" s="45"/>
      <c r="D439" s="22"/>
      <c r="E439" s="22"/>
      <c r="F439" s="22"/>
    </row>
    <row r="440" spans="1:6" ht="24" x14ac:dyDescent="0.2">
      <c r="A440" s="27" t="s">
        <v>173</v>
      </c>
      <c r="B440" s="28" t="s">
        <v>278</v>
      </c>
      <c r="C440" s="45" t="s">
        <v>13</v>
      </c>
      <c r="D440" s="22">
        <f>45*20.4%</f>
        <v>9.18</v>
      </c>
      <c r="E440" s="22"/>
      <c r="F440" s="22">
        <f>D440*E440</f>
        <v>0</v>
      </c>
    </row>
    <row r="441" spans="1:6" x14ac:dyDescent="0.2">
      <c r="A441" s="27"/>
      <c r="B441" s="28"/>
      <c r="C441" s="45"/>
      <c r="D441" s="22"/>
      <c r="E441" s="22"/>
      <c r="F441" s="22"/>
    </row>
    <row r="442" spans="1:6" ht="24" x14ac:dyDescent="0.2">
      <c r="A442" s="27" t="s">
        <v>174</v>
      </c>
      <c r="B442" s="28" t="s">
        <v>279</v>
      </c>
      <c r="C442" s="45" t="s">
        <v>15</v>
      </c>
      <c r="D442" s="22">
        <f>+D418</f>
        <v>46</v>
      </c>
      <c r="E442" s="22"/>
      <c r="F442" s="22">
        <f>D442*E442</f>
        <v>0</v>
      </c>
    </row>
    <row r="443" spans="1:6" x14ac:dyDescent="0.2">
      <c r="A443" s="107"/>
      <c r="B443" s="21"/>
      <c r="C443" s="45"/>
      <c r="D443" s="22"/>
      <c r="E443" s="22"/>
      <c r="F443" s="22"/>
    </row>
    <row r="444" spans="1:6" x14ac:dyDescent="0.2">
      <c r="A444" s="107"/>
      <c r="B444" s="30" t="s">
        <v>175</v>
      </c>
      <c r="C444" s="49"/>
      <c r="D444" s="31"/>
      <c r="E444" s="31"/>
      <c r="F444" s="31">
        <f>SUM(F428:F443)</f>
        <v>0</v>
      </c>
    </row>
    <row r="445" spans="1:6" x14ac:dyDescent="0.2">
      <c r="A445" s="107"/>
      <c r="B445" s="28"/>
      <c r="C445" s="45"/>
      <c r="D445" s="22"/>
      <c r="E445" s="22"/>
      <c r="F445" s="22"/>
    </row>
    <row r="446" spans="1:6" x14ac:dyDescent="0.2">
      <c r="A446" s="107" t="s">
        <v>176</v>
      </c>
      <c r="B446" s="21" t="s">
        <v>177</v>
      </c>
      <c r="C446" s="45"/>
      <c r="D446" s="22"/>
      <c r="E446" s="22"/>
      <c r="F446" s="22"/>
    </row>
    <row r="447" spans="1:6" ht="9" customHeight="1" x14ac:dyDescent="0.2">
      <c r="A447" s="107"/>
      <c r="B447" s="21"/>
      <c r="C447" s="45"/>
      <c r="D447" s="22"/>
      <c r="E447" s="22"/>
      <c r="F447" s="22"/>
    </row>
    <row r="448" spans="1:6" ht="34.5" customHeight="1" x14ac:dyDescent="0.2">
      <c r="A448" s="27" t="s">
        <v>178</v>
      </c>
      <c r="B448" s="29" t="s">
        <v>280</v>
      </c>
      <c r="C448" s="45" t="s">
        <v>161</v>
      </c>
      <c r="D448" s="22">
        <v>60</v>
      </c>
      <c r="E448" s="22"/>
      <c r="F448" s="22">
        <f>D448*E448</f>
        <v>0</v>
      </c>
    </row>
    <row r="449" spans="1:6" x14ac:dyDescent="0.2">
      <c r="A449" s="106"/>
      <c r="B449" s="28"/>
      <c r="C449" s="45"/>
      <c r="D449" s="22"/>
      <c r="E449" s="22"/>
      <c r="F449" s="22"/>
    </row>
    <row r="450" spans="1:6" x14ac:dyDescent="0.2">
      <c r="A450" s="106" t="s">
        <v>179</v>
      </c>
      <c r="B450" s="28" t="s">
        <v>180</v>
      </c>
      <c r="C450" s="45" t="s">
        <v>9</v>
      </c>
      <c r="D450" s="8">
        <v>1</v>
      </c>
      <c r="E450" s="22"/>
      <c r="F450" s="22">
        <f>D450*E450</f>
        <v>0</v>
      </c>
    </row>
    <row r="451" spans="1:6" x14ac:dyDescent="0.2">
      <c r="A451" s="27"/>
      <c r="B451" s="28"/>
      <c r="C451" s="45"/>
      <c r="D451" s="8"/>
      <c r="E451" s="22"/>
      <c r="F451" s="22"/>
    </row>
    <row r="452" spans="1:6" ht="24" x14ac:dyDescent="0.2">
      <c r="A452" s="27" t="s">
        <v>181</v>
      </c>
      <c r="B452" s="28" t="s">
        <v>281</v>
      </c>
      <c r="C452" s="45" t="s">
        <v>9</v>
      </c>
      <c r="D452" s="8">
        <v>1</v>
      </c>
      <c r="E452" s="22"/>
      <c r="F452" s="22">
        <f>D452*E452</f>
        <v>0</v>
      </c>
    </row>
    <row r="453" spans="1:6" x14ac:dyDescent="0.2">
      <c r="A453" s="27"/>
      <c r="B453" s="28"/>
      <c r="C453" s="45"/>
      <c r="D453" s="22"/>
      <c r="E453" s="22"/>
      <c r="F453" s="22"/>
    </row>
    <row r="454" spans="1:6" ht="48" x14ac:dyDescent="0.2">
      <c r="A454" s="27" t="s">
        <v>182</v>
      </c>
      <c r="B454" s="108" t="s">
        <v>489</v>
      </c>
      <c r="C454" s="45" t="s">
        <v>135</v>
      </c>
      <c r="D454" s="22">
        <v>1</v>
      </c>
      <c r="E454" s="22"/>
      <c r="F454" s="22">
        <f>D454*E454</f>
        <v>0</v>
      </c>
    </row>
    <row r="455" spans="1:6" ht="11.45" customHeight="1" x14ac:dyDescent="0.2">
      <c r="A455" s="106"/>
      <c r="B455" s="28"/>
      <c r="C455" s="45"/>
      <c r="D455" s="22"/>
      <c r="E455" s="22"/>
      <c r="F455" s="22"/>
    </row>
    <row r="456" spans="1:6" ht="11.45" customHeight="1" x14ac:dyDescent="0.2">
      <c r="A456" s="107"/>
      <c r="B456" s="30" t="s">
        <v>284</v>
      </c>
      <c r="C456" s="49"/>
      <c r="D456" s="31"/>
      <c r="E456" s="31"/>
      <c r="F456" s="31">
        <f>SUM(F446:F455)</f>
        <v>0</v>
      </c>
    </row>
    <row r="457" spans="1:6" ht="11.45" customHeight="1" x14ac:dyDescent="0.2">
      <c r="A457" s="107"/>
      <c r="B457" s="28"/>
      <c r="C457" s="45"/>
      <c r="D457" s="22"/>
      <c r="E457" s="22"/>
      <c r="F457" s="22"/>
    </row>
    <row r="458" spans="1:6" ht="11.45" customHeight="1" x14ac:dyDescent="0.2">
      <c r="A458" s="20" t="s">
        <v>183</v>
      </c>
      <c r="B458" s="21" t="s">
        <v>54</v>
      </c>
      <c r="C458" s="45"/>
      <c r="D458" s="22"/>
      <c r="E458" s="22"/>
      <c r="F458" s="22"/>
    </row>
    <row r="459" spans="1:6" ht="11.45" customHeight="1" x14ac:dyDescent="0.2">
      <c r="A459" s="27"/>
      <c r="B459" s="28"/>
      <c r="C459" s="45"/>
      <c r="D459" s="22"/>
      <c r="E459" s="22"/>
      <c r="F459" s="22"/>
    </row>
    <row r="460" spans="1:6" ht="24" x14ac:dyDescent="0.2">
      <c r="A460" s="27" t="s">
        <v>184</v>
      </c>
      <c r="B460" s="28" t="s">
        <v>282</v>
      </c>
      <c r="C460" s="45" t="s">
        <v>164</v>
      </c>
      <c r="D460" s="8">
        <v>1</v>
      </c>
      <c r="E460" s="22"/>
      <c r="F460" s="22">
        <f>D460*E460</f>
        <v>0</v>
      </c>
    </row>
    <row r="461" spans="1:6" ht="11.45" customHeight="1" x14ac:dyDescent="0.2">
      <c r="A461" s="27"/>
      <c r="B461" s="28"/>
      <c r="C461" s="45"/>
      <c r="D461" s="22"/>
      <c r="E461" s="22"/>
      <c r="F461" s="22"/>
    </row>
    <row r="462" spans="1:6" ht="11.45" customHeight="1" x14ac:dyDescent="0.2">
      <c r="A462" s="27" t="s">
        <v>185</v>
      </c>
      <c r="B462" s="28" t="s">
        <v>283</v>
      </c>
      <c r="C462" s="45" t="s">
        <v>164</v>
      </c>
      <c r="D462" s="8">
        <v>1</v>
      </c>
      <c r="E462" s="22"/>
      <c r="F462" s="22">
        <f>D462*E462</f>
        <v>0</v>
      </c>
    </row>
    <row r="463" spans="1:6" ht="11.45" customHeight="1" x14ac:dyDescent="0.2">
      <c r="A463" s="20"/>
      <c r="B463" s="21"/>
      <c r="C463" s="45"/>
      <c r="D463" s="22"/>
      <c r="E463" s="22"/>
      <c r="F463" s="22"/>
    </row>
    <row r="464" spans="1:6" ht="11.45" customHeight="1" x14ac:dyDescent="0.2">
      <c r="A464" s="20"/>
      <c r="B464" s="30" t="s">
        <v>55</v>
      </c>
      <c r="C464" s="49"/>
      <c r="D464" s="31"/>
      <c r="E464" s="31"/>
      <c r="F464" s="31">
        <f>SUM(F458:F463)</f>
        <v>0</v>
      </c>
    </row>
    <row r="465" spans="1:6" ht="11.45" customHeight="1" x14ac:dyDescent="0.2">
      <c r="A465" s="20"/>
      <c r="B465" s="28"/>
      <c r="C465" s="45"/>
      <c r="D465" s="22"/>
      <c r="E465" s="22"/>
      <c r="F465" s="22"/>
    </row>
    <row r="466" spans="1:6" ht="11.45" customHeight="1" x14ac:dyDescent="0.2">
      <c r="A466" s="20" t="s">
        <v>186</v>
      </c>
      <c r="B466" s="21" t="s">
        <v>187</v>
      </c>
      <c r="C466" s="45"/>
      <c r="D466" s="22"/>
      <c r="E466" s="22"/>
      <c r="F466" s="22"/>
    </row>
    <row r="467" spans="1:6" ht="11.45" customHeight="1" x14ac:dyDescent="0.2">
      <c r="A467" s="27"/>
      <c r="B467" s="28"/>
      <c r="C467" s="45"/>
      <c r="D467" s="22"/>
      <c r="E467" s="22"/>
      <c r="F467" s="22"/>
    </row>
    <row r="468" spans="1:6" ht="11.45" customHeight="1" x14ac:dyDescent="0.2">
      <c r="A468" s="27" t="s">
        <v>188</v>
      </c>
      <c r="B468" s="28" t="s">
        <v>189</v>
      </c>
      <c r="C468" s="45" t="s">
        <v>164</v>
      </c>
      <c r="D468" s="8">
        <v>1</v>
      </c>
      <c r="E468" s="22"/>
      <c r="F468" s="22">
        <f>D468*E468</f>
        <v>0</v>
      </c>
    </row>
    <row r="469" spans="1:6" ht="11.45" customHeight="1" x14ac:dyDescent="0.2">
      <c r="A469" s="27"/>
      <c r="B469" s="28"/>
      <c r="C469" s="45"/>
      <c r="D469" s="22"/>
      <c r="E469" s="22"/>
      <c r="F469" s="22"/>
    </row>
    <row r="470" spans="1:6" ht="11.45" customHeight="1" x14ac:dyDescent="0.2">
      <c r="A470" s="27" t="s">
        <v>190</v>
      </c>
      <c r="B470" s="28" t="s">
        <v>191</v>
      </c>
      <c r="C470" s="45" t="s">
        <v>9</v>
      </c>
      <c r="D470" s="8">
        <v>1</v>
      </c>
      <c r="E470" s="22"/>
      <c r="F470" s="22">
        <f>D470*E470</f>
        <v>0</v>
      </c>
    </row>
    <row r="471" spans="1:6" ht="11.45" customHeight="1" x14ac:dyDescent="0.2">
      <c r="A471" s="107"/>
      <c r="B471" s="21"/>
      <c r="C471" s="45"/>
      <c r="D471" s="22"/>
      <c r="E471" s="22"/>
      <c r="F471" s="22"/>
    </row>
    <row r="472" spans="1:6" ht="11.45" customHeight="1" x14ac:dyDescent="0.2">
      <c r="A472" s="107"/>
      <c r="B472" s="30" t="s">
        <v>193</v>
      </c>
      <c r="C472" s="49"/>
      <c r="D472" s="31"/>
      <c r="E472" s="31"/>
      <c r="F472" s="31">
        <f>SUM(F466:F471)</f>
        <v>0</v>
      </c>
    </row>
    <row r="473" spans="1:6" ht="11.45" customHeight="1" x14ac:dyDescent="0.2">
      <c r="A473" s="107"/>
      <c r="B473" s="28"/>
      <c r="C473" s="45"/>
      <c r="D473" s="22"/>
      <c r="E473" s="22"/>
      <c r="F473" s="22"/>
    </row>
    <row r="474" spans="1:6" ht="11.45" customHeight="1" x14ac:dyDescent="0.2">
      <c r="A474" s="107"/>
      <c r="B474" s="28"/>
      <c r="C474" s="45"/>
      <c r="D474" s="22"/>
      <c r="E474" s="22"/>
      <c r="F474" s="22"/>
    </row>
    <row r="475" spans="1:6" ht="11.45" customHeight="1" x14ac:dyDescent="0.2">
      <c r="A475" s="107"/>
      <c r="B475" s="21" t="s">
        <v>390</v>
      </c>
      <c r="C475" s="45"/>
      <c r="D475" s="22"/>
      <c r="E475" s="22"/>
      <c r="F475" s="22"/>
    </row>
    <row r="476" spans="1:6" ht="11.45" customHeight="1" x14ac:dyDescent="0.2">
      <c r="A476" s="109"/>
      <c r="B476" s="110"/>
      <c r="C476" s="45"/>
      <c r="D476" s="22"/>
      <c r="E476" s="22"/>
      <c r="F476" s="22"/>
    </row>
    <row r="477" spans="1:6" ht="11.45" customHeight="1" x14ac:dyDescent="0.2">
      <c r="A477" s="109" t="str">
        <f>A416</f>
        <v xml:space="preserve"> 1.00</v>
      </c>
      <c r="B477" s="110" t="str">
        <f>B416</f>
        <v>PRIPRAVLJALNA DELA</v>
      </c>
      <c r="C477" s="45"/>
      <c r="D477" s="22"/>
      <c r="E477" s="22"/>
      <c r="F477" s="22">
        <f>+F426</f>
        <v>0</v>
      </c>
    </row>
    <row r="478" spans="1:6" ht="11.45" customHeight="1" x14ac:dyDescent="0.2">
      <c r="A478" s="109" t="str">
        <f>A428</f>
        <v xml:space="preserve"> 2.00</v>
      </c>
      <c r="B478" s="110" t="str">
        <f>B428</f>
        <v>GRADBENA DELA</v>
      </c>
      <c r="C478" s="45"/>
      <c r="D478" s="22"/>
      <c r="E478" s="22"/>
      <c r="F478" s="22">
        <f>F444</f>
        <v>0</v>
      </c>
    </row>
    <row r="479" spans="1:6" ht="11.45" customHeight="1" x14ac:dyDescent="0.2">
      <c r="A479" s="109" t="str">
        <f>A446</f>
        <v xml:space="preserve"> 3.00</v>
      </c>
      <c r="B479" s="110" t="str">
        <f>B446</f>
        <v>NN DOVOD, STROŠKI JP ELEKTRO, POGODBE</v>
      </c>
      <c r="C479" s="45"/>
      <c r="D479" s="22"/>
      <c r="E479" s="22"/>
      <c r="F479" s="22">
        <f>F456</f>
        <v>0</v>
      </c>
    </row>
    <row r="480" spans="1:6" ht="11.45" customHeight="1" x14ac:dyDescent="0.2">
      <c r="A480" s="109" t="str">
        <f>A458</f>
        <v xml:space="preserve"> 4.00</v>
      </c>
      <c r="B480" s="110" t="str">
        <f>B458</f>
        <v>TUJE STORITVE</v>
      </c>
      <c r="C480" s="45"/>
      <c r="D480" s="22"/>
      <c r="E480" s="22"/>
      <c r="F480" s="22">
        <f>F464</f>
        <v>0</v>
      </c>
    </row>
    <row r="481" spans="1:6" ht="11.45" customHeight="1" x14ac:dyDescent="0.2">
      <c r="A481" s="109" t="str">
        <f>A466</f>
        <v xml:space="preserve"> 5.00</v>
      </c>
      <c r="B481" s="110" t="str">
        <f>B466</f>
        <v>OSTALO</v>
      </c>
      <c r="C481" s="45"/>
      <c r="D481" s="56"/>
      <c r="E481" s="22"/>
      <c r="F481" s="22">
        <f>F472</f>
        <v>0</v>
      </c>
    </row>
    <row r="482" spans="1:6" ht="11.45" customHeight="1" x14ac:dyDescent="0.2">
      <c r="A482" s="107"/>
      <c r="B482" s="119" t="s">
        <v>389</v>
      </c>
      <c r="C482" s="112"/>
      <c r="D482" s="22"/>
      <c r="E482" s="55"/>
      <c r="F482" s="55">
        <f>SUM(F475:F481)</f>
        <v>0</v>
      </c>
    </row>
    <row r="483" spans="1:6" ht="11.45" customHeight="1" x14ac:dyDescent="0.2">
      <c r="A483" s="107"/>
      <c r="B483" s="113" t="s">
        <v>368</v>
      </c>
      <c r="C483" s="114"/>
      <c r="D483" s="22"/>
      <c r="E483" s="56"/>
      <c r="F483" s="56">
        <f>F482*0.22</f>
        <v>0</v>
      </c>
    </row>
    <row r="484" spans="1:6" ht="11.45" customHeight="1" thickBot="1" x14ac:dyDescent="0.25">
      <c r="A484" s="107"/>
      <c r="B484" s="115" t="s">
        <v>2</v>
      </c>
      <c r="C484" s="116"/>
      <c r="D484" s="57"/>
      <c r="E484" s="57"/>
      <c r="F484" s="57">
        <f>SUM(F482:F483)</f>
        <v>0</v>
      </c>
    </row>
    <row r="485" spans="1:6" ht="11.45" customHeight="1" thickTop="1" x14ac:dyDescent="0.2">
      <c r="B485" s="18"/>
    </row>
    <row r="486" spans="1:6" ht="11.45" customHeight="1" x14ac:dyDescent="0.2">
      <c r="B486" s="53"/>
    </row>
    <row r="487" spans="1:6" x14ac:dyDescent="0.2">
      <c r="A487" s="140" t="s">
        <v>406</v>
      </c>
      <c r="B487" s="145" t="s">
        <v>228</v>
      </c>
      <c r="C487" s="142" t="s">
        <v>235</v>
      </c>
      <c r="D487" s="143"/>
      <c r="E487" s="143"/>
      <c r="F487" s="144"/>
    </row>
    <row r="488" spans="1:6" x14ac:dyDescent="0.2">
      <c r="B488" s="62" t="s">
        <v>386</v>
      </c>
      <c r="D488" s="71"/>
    </row>
    <row r="489" spans="1:6" x14ac:dyDescent="0.2">
      <c r="A489" s="27"/>
      <c r="B489" s="21"/>
      <c r="C489" s="45"/>
      <c r="D489" s="22"/>
      <c r="E489" s="22"/>
      <c r="F489" s="22"/>
    </row>
    <row r="490" spans="1:6" x14ac:dyDescent="0.2">
      <c r="A490" s="20" t="s">
        <v>0</v>
      </c>
      <c r="B490" s="21" t="s">
        <v>194</v>
      </c>
      <c r="C490" s="45"/>
      <c r="D490" s="22"/>
      <c r="E490" s="22"/>
      <c r="F490" s="22"/>
    </row>
    <row r="491" spans="1:6" x14ac:dyDescent="0.2">
      <c r="A491" s="20"/>
      <c r="B491" s="21"/>
      <c r="C491" s="47"/>
      <c r="D491" s="22"/>
      <c r="E491" s="22"/>
      <c r="F491" s="22"/>
    </row>
    <row r="492" spans="1:6" ht="61.5" customHeight="1" x14ac:dyDescent="0.2">
      <c r="A492" s="27" t="s">
        <v>160</v>
      </c>
      <c r="B492" s="44" t="s">
        <v>490</v>
      </c>
      <c r="C492" s="45" t="s">
        <v>9</v>
      </c>
      <c r="D492" s="22">
        <v>2</v>
      </c>
      <c r="E492" s="22"/>
      <c r="F492" s="22">
        <f>D492*E492</f>
        <v>0</v>
      </c>
    </row>
    <row r="493" spans="1:6" x14ac:dyDescent="0.2">
      <c r="A493" s="27"/>
      <c r="B493" s="28"/>
      <c r="C493" s="45"/>
      <c r="D493" s="22"/>
      <c r="E493" s="22"/>
      <c r="F493" s="22"/>
    </row>
    <row r="494" spans="1:6" ht="24" x14ac:dyDescent="0.2">
      <c r="A494" s="27" t="s">
        <v>162</v>
      </c>
      <c r="B494" s="28" t="s">
        <v>285</v>
      </c>
      <c r="C494" s="45" t="s">
        <v>195</v>
      </c>
      <c r="D494" s="8">
        <v>1</v>
      </c>
      <c r="E494" s="22"/>
      <c r="F494" s="22">
        <f>D494*E494</f>
        <v>0</v>
      </c>
    </row>
    <row r="495" spans="1:6" x14ac:dyDescent="0.2">
      <c r="A495" s="106"/>
      <c r="B495" s="28"/>
      <c r="C495" s="45"/>
      <c r="D495" s="22"/>
      <c r="E495" s="22"/>
      <c r="F495" s="22"/>
    </row>
    <row r="496" spans="1:6" x14ac:dyDescent="0.2">
      <c r="A496" s="107"/>
      <c r="B496" s="30" t="s">
        <v>196</v>
      </c>
      <c r="C496" s="49"/>
      <c r="D496" s="31"/>
      <c r="E496" s="31"/>
      <c r="F496" s="31">
        <f>SUM(F490:F495)</f>
        <v>0</v>
      </c>
    </row>
    <row r="497" spans="1:6" x14ac:dyDescent="0.2">
      <c r="A497" s="107"/>
      <c r="B497" s="28"/>
      <c r="C497" s="45"/>
      <c r="D497" s="22"/>
      <c r="E497" s="22"/>
      <c r="F497" s="22"/>
    </row>
    <row r="498" spans="1:6" x14ac:dyDescent="0.2">
      <c r="A498" s="107"/>
      <c r="B498" s="28"/>
      <c r="C498" s="45"/>
      <c r="D498" s="22"/>
      <c r="E498" s="22"/>
      <c r="F498" s="22"/>
    </row>
    <row r="499" spans="1:6" x14ac:dyDescent="0.2">
      <c r="A499" s="20" t="s">
        <v>167</v>
      </c>
      <c r="B499" s="21" t="s">
        <v>197</v>
      </c>
      <c r="C499" s="45"/>
      <c r="D499" s="22"/>
      <c r="E499" s="22"/>
      <c r="F499" s="22"/>
    </row>
    <row r="500" spans="1:6" x14ac:dyDescent="0.2">
      <c r="A500" s="27"/>
      <c r="B500" s="28"/>
      <c r="C500" s="45"/>
      <c r="D500" s="22"/>
      <c r="E500" s="22"/>
      <c r="F500" s="22"/>
    </row>
    <row r="501" spans="1:6" ht="72.75" customHeight="1" x14ac:dyDescent="0.2">
      <c r="A501" s="27" t="s">
        <v>198</v>
      </c>
      <c r="B501" s="108" t="s">
        <v>418</v>
      </c>
      <c r="C501" s="45" t="s">
        <v>9</v>
      </c>
      <c r="D501" s="8">
        <f>+D492</f>
        <v>2</v>
      </c>
      <c r="E501" s="22"/>
      <c r="F501" s="22">
        <f>D501*E501</f>
        <v>0</v>
      </c>
    </row>
    <row r="502" spans="1:6" x14ac:dyDescent="0.2">
      <c r="A502" s="27"/>
      <c r="B502" s="28"/>
      <c r="C502" s="45"/>
      <c r="D502" s="22"/>
      <c r="E502" s="22"/>
      <c r="F502" s="22"/>
    </row>
    <row r="503" spans="1:6" x14ac:dyDescent="0.2">
      <c r="A503" s="20"/>
      <c r="B503" s="30" t="s">
        <v>199</v>
      </c>
      <c r="C503" s="49"/>
      <c r="D503" s="31"/>
      <c r="E503" s="31"/>
      <c r="F503" s="31">
        <f>SUM(F499:F502)</f>
        <v>0</v>
      </c>
    </row>
    <row r="504" spans="1:6" x14ac:dyDescent="0.2">
      <c r="A504" s="20"/>
      <c r="B504" s="28"/>
      <c r="C504" s="45"/>
      <c r="D504" s="22"/>
      <c r="E504" s="22"/>
      <c r="F504" s="22"/>
    </row>
    <row r="505" spans="1:6" x14ac:dyDescent="0.2">
      <c r="A505" s="20" t="s">
        <v>176</v>
      </c>
      <c r="B505" s="21" t="s">
        <v>200</v>
      </c>
      <c r="C505" s="45"/>
      <c r="D505" s="22"/>
      <c r="E505" s="22"/>
      <c r="F505" s="22"/>
    </row>
    <row r="506" spans="1:6" x14ac:dyDescent="0.2">
      <c r="A506" s="20"/>
      <c r="B506" s="21"/>
      <c r="C506" s="45"/>
      <c r="D506" s="22"/>
      <c r="E506" s="22"/>
      <c r="F506" s="22"/>
    </row>
    <row r="507" spans="1:6" ht="36" x14ac:dyDescent="0.2">
      <c r="A507" s="27" t="s">
        <v>178</v>
      </c>
      <c r="B507" s="29" t="s">
        <v>286</v>
      </c>
      <c r="C507" s="45" t="s">
        <v>161</v>
      </c>
      <c r="D507" s="22">
        <v>56</v>
      </c>
      <c r="E507" s="22"/>
      <c r="F507" s="22">
        <f>D507*E507</f>
        <v>0</v>
      </c>
    </row>
    <row r="508" spans="1:6" x14ac:dyDescent="0.2">
      <c r="A508" s="27"/>
      <c r="B508" s="28"/>
      <c r="C508" s="45"/>
      <c r="D508" s="22"/>
      <c r="E508" s="22"/>
      <c r="F508" s="22"/>
    </row>
    <row r="509" spans="1:6" ht="24" x14ac:dyDescent="0.2">
      <c r="A509" s="27" t="s">
        <v>179</v>
      </c>
      <c r="B509" s="28" t="s">
        <v>287</v>
      </c>
      <c r="C509" s="45" t="s">
        <v>161</v>
      </c>
      <c r="D509" s="22">
        <v>46</v>
      </c>
      <c r="E509" s="22"/>
      <c r="F509" s="22">
        <f>D509*E509</f>
        <v>0</v>
      </c>
    </row>
    <row r="510" spans="1:6" x14ac:dyDescent="0.2">
      <c r="A510" s="27"/>
      <c r="B510" s="28"/>
      <c r="C510" s="45"/>
      <c r="D510" s="22"/>
      <c r="E510" s="22"/>
      <c r="F510" s="22"/>
    </row>
    <row r="511" spans="1:6" x14ac:dyDescent="0.2">
      <c r="A511" s="27" t="s">
        <v>181</v>
      </c>
      <c r="B511" s="28" t="s">
        <v>201</v>
      </c>
      <c r="C511" s="45" t="s">
        <v>9</v>
      </c>
      <c r="D511" s="8">
        <f>+D501</f>
        <v>2</v>
      </c>
      <c r="E511" s="22"/>
      <c r="F511" s="22">
        <f>D511*E511</f>
        <v>0</v>
      </c>
    </row>
    <row r="512" spans="1:6" x14ac:dyDescent="0.2">
      <c r="A512" s="27"/>
      <c r="B512" s="28"/>
      <c r="C512" s="45"/>
      <c r="D512" s="22"/>
      <c r="E512" s="22"/>
      <c r="F512" s="22"/>
    </row>
    <row r="513" spans="1:6" x14ac:dyDescent="0.2">
      <c r="A513" s="20"/>
      <c r="B513" s="30" t="s">
        <v>202</v>
      </c>
      <c r="C513" s="49"/>
      <c r="D513" s="49"/>
      <c r="E513" s="31"/>
      <c r="F513" s="31">
        <f>SUM(F505:F512)</f>
        <v>0</v>
      </c>
    </row>
    <row r="514" spans="1:6" x14ac:dyDescent="0.2">
      <c r="A514" s="20"/>
      <c r="B514" s="28"/>
      <c r="C514" s="45"/>
      <c r="D514" s="45"/>
      <c r="E514" s="22"/>
      <c r="F514" s="22"/>
    </row>
    <row r="515" spans="1:6" x14ac:dyDescent="0.2">
      <c r="A515" s="20" t="s">
        <v>183</v>
      </c>
      <c r="B515" s="21" t="s">
        <v>203</v>
      </c>
      <c r="C515" s="45"/>
      <c r="D515" s="22"/>
      <c r="E515" s="22"/>
      <c r="F515" s="22"/>
    </row>
    <row r="516" spans="1:6" x14ac:dyDescent="0.2">
      <c r="A516" s="20"/>
      <c r="B516" s="21"/>
      <c r="C516" s="45"/>
      <c r="D516" s="22"/>
      <c r="E516" s="22"/>
      <c r="F516" s="22"/>
    </row>
    <row r="517" spans="1:6" ht="24" x14ac:dyDescent="0.2">
      <c r="A517" s="27" t="s">
        <v>184</v>
      </c>
      <c r="B517" s="29" t="s">
        <v>488</v>
      </c>
      <c r="C517" s="45" t="s">
        <v>135</v>
      </c>
      <c r="D517" s="8">
        <v>1</v>
      </c>
      <c r="E517" s="22"/>
      <c r="F517" s="22">
        <f>D517*E517</f>
        <v>0</v>
      </c>
    </row>
    <row r="518" spans="1:6" x14ac:dyDescent="0.2">
      <c r="A518" s="106"/>
      <c r="B518" s="28"/>
      <c r="C518" s="45"/>
      <c r="D518" s="22"/>
      <c r="E518" s="22"/>
      <c r="F518" s="22"/>
    </row>
    <row r="519" spans="1:6" x14ac:dyDescent="0.2">
      <c r="A519" s="107"/>
      <c r="B519" s="30" t="s">
        <v>204</v>
      </c>
      <c r="C519" s="49"/>
      <c r="D519" s="49"/>
      <c r="E519" s="31"/>
      <c r="F519" s="31">
        <f>SUM(F515:F518)</f>
        <v>0</v>
      </c>
    </row>
    <row r="520" spans="1:6" x14ac:dyDescent="0.2">
      <c r="A520" s="107"/>
      <c r="B520" s="28"/>
      <c r="C520" s="45"/>
      <c r="D520" s="22"/>
      <c r="E520" s="22"/>
      <c r="F520" s="22"/>
    </row>
    <row r="521" spans="1:6" x14ac:dyDescent="0.2">
      <c r="A521" s="20" t="s">
        <v>186</v>
      </c>
      <c r="B521" s="21" t="s">
        <v>205</v>
      </c>
      <c r="C521" s="45"/>
      <c r="D521" s="22"/>
      <c r="E521" s="22"/>
      <c r="F521" s="22"/>
    </row>
    <row r="522" spans="1:6" x14ac:dyDescent="0.2">
      <c r="A522" s="20"/>
      <c r="B522" s="21"/>
      <c r="C522" s="45"/>
      <c r="D522" s="22"/>
      <c r="E522" s="22"/>
      <c r="F522" s="22"/>
    </row>
    <row r="523" spans="1:6" ht="48" x14ac:dyDescent="0.2">
      <c r="A523" s="27" t="s">
        <v>188</v>
      </c>
      <c r="B523" s="28" t="s">
        <v>288</v>
      </c>
      <c r="C523" s="45" t="s">
        <v>161</v>
      </c>
      <c r="D523" s="22">
        <f>+D507</f>
        <v>56</v>
      </c>
      <c r="E523" s="22"/>
      <c r="F523" s="22">
        <f>D523*E523</f>
        <v>0</v>
      </c>
    </row>
    <row r="524" spans="1:6" x14ac:dyDescent="0.2">
      <c r="A524" s="27"/>
      <c r="B524" s="28"/>
      <c r="C524" s="47"/>
      <c r="D524" s="23"/>
      <c r="E524" s="23"/>
      <c r="F524" s="23"/>
    </row>
    <row r="525" spans="1:6" ht="22.5" customHeight="1" x14ac:dyDescent="0.2">
      <c r="A525" s="27" t="s">
        <v>190</v>
      </c>
      <c r="B525" s="28" t="s">
        <v>289</v>
      </c>
      <c r="C525" s="45" t="s">
        <v>9</v>
      </c>
      <c r="D525" s="8">
        <f>+D511</f>
        <v>2</v>
      </c>
      <c r="E525" s="22"/>
      <c r="F525" s="22">
        <f>D525*E525</f>
        <v>0</v>
      </c>
    </row>
    <row r="526" spans="1:6" x14ac:dyDescent="0.2">
      <c r="A526" s="27"/>
      <c r="B526" s="28"/>
      <c r="C526" s="47"/>
      <c r="D526" s="23"/>
      <c r="E526" s="23"/>
      <c r="F526" s="23"/>
    </row>
    <row r="527" spans="1:6" x14ac:dyDescent="0.2">
      <c r="A527" s="20"/>
      <c r="B527" s="30" t="s">
        <v>206</v>
      </c>
      <c r="C527" s="49"/>
      <c r="D527" s="49"/>
      <c r="E527" s="31"/>
      <c r="F527" s="31">
        <f>SUM(F521:F525)</f>
        <v>0</v>
      </c>
    </row>
    <row r="528" spans="1:6" x14ac:dyDescent="0.2">
      <c r="A528" s="20"/>
      <c r="B528" s="28"/>
      <c r="C528" s="45"/>
      <c r="D528" s="22"/>
      <c r="E528" s="22"/>
      <c r="F528" s="22"/>
    </row>
    <row r="529" spans="1:6" x14ac:dyDescent="0.2">
      <c r="A529" s="20" t="s">
        <v>207</v>
      </c>
      <c r="B529" s="21" t="s">
        <v>168</v>
      </c>
      <c r="C529" s="45"/>
      <c r="D529" s="22"/>
      <c r="E529" s="22"/>
      <c r="F529" s="22"/>
    </row>
    <row r="530" spans="1:6" x14ac:dyDescent="0.2">
      <c r="A530" s="20"/>
      <c r="B530" s="21"/>
      <c r="C530" s="45"/>
      <c r="D530" s="22"/>
      <c r="E530" s="22"/>
      <c r="F530" s="22"/>
    </row>
    <row r="531" spans="1:6" ht="12" customHeight="1" x14ac:dyDescent="0.2">
      <c r="A531" s="27" t="s">
        <v>208</v>
      </c>
      <c r="B531" s="28" t="s">
        <v>290</v>
      </c>
      <c r="C531" s="45" t="s">
        <v>161</v>
      </c>
      <c r="D531" s="22">
        <f>+D523</f>
        <v>56</v>
      </c>
      <c r="E531" s="22"/>
      <c r="F531" s="22">
        <f>D531*E531</f>
        <v>0</v>
      </c>
    </row>
    <row r="532" spans="1:6" x14ac:dyDescent="0.2">
      <c r="A532" s="27"/>
      <c r="B532" s="28"/>
      <c r="C532" s="47"/>
      <c r="D532" s="23"/>
      <c r="E532" s="23"/>
      <c r="F532" s="23"/>
    </row>
    <row r="533" spans="1:6" ht="24" x14ac:dyDescent="0.2">
      <c r="A533" s="27" t="s">
        <v>209</v>
      </c>
      <c r="B533" s="28" t="s">
        <v>292</v>
      </c>
      <c r="C533" s="45" t="s">
        <v>13</v>
      </c>
      <c r="D533" s="22">
        <v>30</v>
      </c>
      <c r="E533" s="22"/>
      <c r="F533" s="22">
        <f>D533*E533</f>
        <v>0</v>
      </c>
    </row>
    <row r="534" spans="1:6" x14ac:dyDescent="0.2">
      <c r="A534" s="27"/>
      <c r="B534" s="28"/>
      <c r="C534" s="47"/>
      <c r="D534" s="23"/>
      <c r="E534" s="23"/>
      <c r="F534" s="23"/>
    </row>
    <row r="535" spans="1:6" ht="36" x14ac:dyDescent="0.2">
      <c r="A535" s="27" t="s">
        <v>210</v>
      </c>
      <c r="B535" s="28" t="s">
        <v>291</v>
      </c>
      <c r="C535" s="45" t="s">
        <v>13</v>
      </c>
      <c r="D535" s="22">
        <v>4.8</v>
      </c>
      <c r="E535" s="22"/>
      <c r="F535" s="22">
        <f>D535*E535</f>
        <v>0</v>
      </c>
    </row>
    <row r="536" spans="1:6" x14ac:dyDescent="0.2">
      <c r="A536" s="106"/>
      <c r="B536" s="28"/>
      <c r="C536" s="47"/>
      <c r="D536" s="23"/>
      <c r="E536" s="23"/>
      <c r="F536" s="23"/>
    </row>
    <row r="537" spans="1:6" ht="36" x14ac:dyDescent="0.2">
      <c r="A537" s="27" t="s">
        <v>211</v>
      </c>
      <c r="B537" s="28" t="s">
        <v>293</v>
      </c>
      <c r="C537" s="45" t="s">
        <v>13</v>
      </c>
      <c r="D537" s="22">
        <f>80*0.22</f>
        <v>17.600000000000001</v>
      </c>
      <c r="E537" s="22"/>
      <c r="F537" s="22">
        <f>D537*E537</f>
        <v>0</v>
      </c>
    </row>
    <row r="538" spans="1:6" x14ac:dyDescent="0.2">
      <c r="A538" s="27"/>
      <c r="B538" s="28"/>
      <c r="C538" s="47"/>
      <c r="D538" s="23"/>
      <c r="E538" s="23"/>
      <c r="F538" s="23"/>
    </row>
    <row r="539" spans="1:6" ht="24" x14ac:dyDescent="0.2">
      <c r="A539" s="27" t="s">
        <v>212</v>
      </c>
      <c r="B539" s="28" t="s">
        <v>275</v>
      </c>
      <c r="C539" s="45" t="s">
        <v>13</v>
      </c>
      <c r="D539" s="22">
        <v>17.8</v>
      </c>
      <c r="E539" s="22"/>
      <c r="F539" s="22">
        <f>D539*E539</f>
        <v>0</v>
      </c>
    </row>
    <row r="540" spans="1:6" x14ac:dyDescent="0.2">
      <c r="A540" s="27"/>
      <c r="B540" s="28"/>
      <c r="C540" s="47"/>
      <c r="D540" s="23"/>
      <c r="E540" s="23"/>
      <c r="F540" s="23"/>
    </row>
    <row r="541" spans="1:6" ht="36" x14ac:dyDescent="0.2">
      <c r="A541" s="27" t="s">
        <v>213</v>
      </c>
      <c r="B541" s="28" t="s">
        <v>294</v>
      </c>
      <c r="C541" s="45" t="s">
        <v>161</v>
      </c>
      <c r="D541" s="22">
        <f>230*0.22</f>
        <v>50.6</v>
      </c>
      <c r="E541" s="22"/>
      <c r="F541" s="22">
        <f>D541*E541</f>
        <v>0</v>
      </c>
    </row>
    <row r="542" spans="1:6" x14ac:dyDescent="0.2">
      <c r="A542" s="27"/>
      <c r="B542" s="28"/>
      <c r="C542" s="47"/>
      <c r="D542" s="23"/>
      <c r="E542" s="23"/>
      <c r="F542" s="23"/>
    </row>
    <row r="543" spans="1:6" ht="24" x14ac:dyDescent="0.2">
      <c r="A543" s="27" t="s">
        <v>214</v>
      </c>
      <c r="B543" s="28" t="s">
        <v>276</v>
      </c>
      <c r="C543" s="45" t="s">
        <v>161</v>
      </c>
      <c r="D543" s="22">
        <f>300*0.22</f>
        <v>66</v>
      </c>
      <c r="E543" s="22"/>
      <c r="F543" s="22">
        <f>D543*E543</f>
        <v>0</v>
      </c>
    </row>
    <row r="544" spans="1:6" x14ac:dyDescent="0.2">
      <c r="A544" s="27"/>
      <c r="B544" s="28"/>
      <c r="C544" s="47"/>
      <c r="D544" s="23"/>
      <c r="E544" s="23"/>
      <c r="F544" s="23"/>
    </row>
    <row r="545" spans="1:6" x14ac:dyDescent="0.2">
      <c r="A545" s="27" t="s">
        <v>215</v>
      </c>
      <c r="B545" s="28" t="s">
        <v>277</v>
      </c>
      <c r="C545" s="45" t="s">
        <v>161</v>
      </c>
      <c r="D545" s="22">
        <f>+D543</f>
        <v>66</v>
      </c>
      <c r="E545" s="22"/>
      <c r="F545" s="22">
        <f>D545*E545</f>
        <v>0</v>
      </c>
    </row>
    <row r="546" spans="1:6" x14ac:dyDescent="0.2">
      <c r="A546" s="27"/>
      <c r="B546" s="28"/>
      <c r="C546" s="47"/>
      <c r="D546" s="23"/>
      <c r="E546" s="23"/>
      <c r="F546" s="23"/>
    </row>
    <row r="547" spans="1:6" ht="36" x14ac:dyDescent="0.2">
      <c r="A547" s="27" t="s">
        <v>216</v>
      </c>
      <c r="B547" s="28" t="s">
        <v>295</v>
      </c>
      <c r="C547" s="45" t="s">
        <v>9</v>
      </c>
      <c r="D547" s="22"/>
      <c r="E547" s="22"/>
      <c r="F547" s="22">
        <f>D547*E547</f>
        <v>0</v>
      </c>
    </row>
    <row r="548" spans="1:6" x14ac:dyDescent="0.2">
      <c r="A548" s="27"/>
      <c r="B548" s="28"/>
      <c r="C548" s="47"/>
      <c r="D548" s="23"/>
      <c r="E548" s="23"/>
      <c r="F548" s="23"/>
    </row>
    <row r="549" spans="1:6" ht="36" x14ac:dyDescent="0.2">
      <c r="A549" s="27" t="s">
        <v>217</v>
      </c>
      <c r="B549" s="28" t="s">
        <v>296</v>
      </c>
      <c r="C549" s="45" t="s">
        <v>9</v>
      </c>
      <c r="D549" s="8">
        <f>+D525</f>
        <v>2</v>
      </c>
      <c r="E549" s="22"/>
      <c r="F549" s="22">
        <f>D549*E549</f>
        <v>0</v>
      </c>
    </row>
    <row r="550" spans="1:6" x14ac:dyDescent="0.2">
      <c r="A550" s="27"/>
      <c r="B550" s="28"/>
      <c r="C550" s="47"/>
      <c r="D550" s="23"/>
      <c r="E550" s="23"/>
      <c r="F550" s="23"/>
    </row>
    <row r="551" spans="1:6" ht="24" x14ac:dyDescent="0.2">
      <c r="A551" s="27" t="s">
        <v>218</v>
      </c>
      <c r="B551" s="28" t="s">
        <v>297</v>
      </c>
      <c r="C551" s="45" t="s">
        <v>13</v>
      </c>
      <c r="D551" s="22">
        <f>70*0.22</f>
        <v>15.4</v>
      </c>
      <c r="E551" s="22"/>
      <c r="F551" s="22">
        <f>D551*E551</f>
        <v>0</v>
      </c>
    </row>
    <row r="552" spans="1:6" x14ac:dyDescent="0.2">
      <c r="A552" s="27"/>
      <c r="B552" s="28"/>
      <c r="C552" s="47"/>
      <c r="D552" s="23"/>
      <c r="E552" s="23"/>
      <c r="F552" s="23"/>
    </row>
    <row r="553" spans="1:6" ht="12.75" customHeight="1" x14ac:dyDescent="0.2">
      <c r="A553" s="27" t="s">
        <v>219</v>
      </c>
      <c r="B553" s="28" t="s">
        <v>279</v>
      </c>
      <c r="C553" s="45" t="s">
        <v>15</v>
      </c>
      <c r="D553" s="22">
        <f>300*0.22</f>
        <v>66</v>
      </c>
      <c r="E553" s="22"/>
      <c r="F553" s="22">
        <f>D553*E553</f>
        <v>0</v>
      </c>
    </row>
    <row r="554" spans="1:6" x14ac:dyDescent="0.2">
      <c r="A554" s="27"/>
      <c r="B554" s="28"/>
      <c r="C554" s="47"/>
      <c r="D554" s="23"/>
      <c r="E554" s="23"/>
      <c r="F554" s="23"/>
    </row>
    <row r="555" spans="1:6" x14ac:dyDescent="0.2">
      <c r="A555" s="20"/>
      <c r="B555" s="30" t="s">
        <v>175</v>
      </c>
      <c r="C555" s="49"/>
      <c r="D555" s="49"/>
      <c r="E555" s="31"/>
      <c r="F555" s="31">
        <f>SUM(F529:F554)</f>
        <v>0</v>
      </c>
    </row>
    <row r="556" spans="1:6" x14ac:dyDescent="0.2">
      <c r="A556" s="20"/>
      <c r="B556" s="21"/>
      <c r="C556" s="45"/>
      <c r="D556" s="22"/>
      <c r="E556" s="22"/>
      <c r="F556" s="22"/>
    </row>
    <row r="557" spans="1:6" x14ac:dyDescent="0.2">
      <c r="A557" s="20" t="s">
        <v>220</v>
      </c>
      <c r="B557" s="21" t="s">
        <v>54</v>
      </c>
      <c r="C557" s="45"/>
      <c r="D557" s="22"/>
      <c r="E557" s="22"/>
      <c r="F557" s="22"/>
    </row>
    <row r="558" spans="1:6" x14ac:dyDescent="0.2">
      <c r="A558" s="27"/>
      <c r="B558" s="28" t="s">
        <v>131</v>
      </c>
      <c r="C558" s="45"/>
      <c r="D558" s="22"/>
      <c r="E558" s="22"/>
      <c r="F558" s="22"/>
    </row>
    <row r="559" spans="1:6" ht="24" x14ac:dyDescent="0.2">
      <c r="A559" s="27" t="s">
        <v>221</v>
      </c>
      <c r="B559" s="28" t="s">
        <v>282</v>
      </c>
      <c r="C559" s="45" t="s">
        <v>164</v>
      </c>
      <c r="D559" s="8">
        <v>1</v>
      </c>
      <c r="E559" s="22"/>
      <c r="F559" s="22">
        <f>D559*E559</f>
        <v>0</v>
      </c>
    </row>
    <row r="560" spans="1:6" x14ac:dyDescent="0.2">
      <c r="A560" s="27"/>
      <c r="B560" s="28" t="s">
        <v>131</v>
      </c>
      <c r="C560" s="45"/>
      <c r="D560" s="22"/>
      <c r="E560" s="22"/>
      <c r="F560" s="22"/>
    </row>
    <row r="561" spans="1:6" ht="24" x14ac:dyDescent="0.2">
      <c r="A561" s="27" t="s">
        <v>222</v>
      </c>
      <c r="B561" s="28" t="s">
        <v>298</v>
      </c>
      <c r="C561" s="45" t="s">
        <v>164</v>
      </c>
      <c r="D561" s="8">
        <v>1</v>
      </c>
      <c r="E561" s="22"/>
      <c r="F561" s="22">
        <f>D561*E561</f>
        <v>0</v>
      </c>
    </row>
    <row r="562" spans="1:6" x14ac:dyDescent="0.2">
      <c r="A562" s="27"/>
      <c r="B562" s="28"/>
      <c r="C562" s="47"/>
      <c r="D562" s="23"/>
      <c r="E562" s="23"/>
      <c r="F562" s="23"/>
    </row>
    <row r="563" spans="1:6" x14ac:dyDescent="0.2">
      <c r="A563" s="20"/>
      <c r="B563" s="30" t="s">
        <v>55</v>
      </c>
      <c r="C563" s="49"/>
      <c r="D563" s="49"/>
      <c r="E563" s="31"/>
      <c r="F563" s="31">
        <f>SUM(F557:F562)</f>
        <v>0</v>
      </c>
    </row>
    <row r="564" spans="1:6" x14ac:dyDescent="0.2">
      <c r="A564" s="20"/>
      <c r="B564" s="28"/>
      <c r="C564" s="45"/>
      <c r="D564" s="45"/>
      <c r="E564" s="22"/>
      <c r="F564" s="22"/>
    </row>
    <row r="565" spans="1:6" x14ac:dyDescent="0.2">
      <c r="A565" s="20" t="s">
        <v>223</v>
      </c>
      <c r="B565" s="21" t="s">
        <v>187</v>
      </c>
      <c r="C565" s="45"/>
      <c r="D565" s="22"/>
      <c r="E565" s="22"/>
      <c r="F565" s="22"/>
    </row>
    <row r="566" spans="1:6" x14ac:dyDescent="0.2">
      <c r="A566" s="20"/>
      <c r="B566" s="21"/>
      <c r="C566" s="45"/>
      <c r="D566" s="22"/>
      <c r="E566" s="22"/>
      <c r="F566" s="22"/>
    </row>
    <row r="567" spans="1:6" x14ac:dyDescent="0.2">
      <c r="A567" s="27" t="s">
        <v>224</v>
      </c>
      <c r="B567" s="28" t="s">
        <v>300</v>
      </c>
      <c r="C567" s="45" t="s">
        <v>164</v>
      </c>
      <c r="D567" s="8">
        <v>2</v>
      </c>
      <c r="E567" s="22"/>
      <c r="F567" s="22">
        <f>D567*E567</f>
        <v>0</v>
      </c>
    </row>
    <row r="568" spans="1:6" x14ac:dyDescent="0.2">
      <c r="A568" s="27"/>
      <c r="B568" s="28"/>
      <c r="C568" s="45"/>
      <c r="D568" s="22"/>
      <c r="E568" s="22"/>
      <c r="F568" s="22"/>
    </row>
    <row r="569" spans="1:6" ht="24" x14ac:dyDescent="0.2">
      <c r="A569" s="27" t="s">
        <v>225</v>
      </c>
      <c r="B569" s="28" t="s">
        <v>301</v>
      </c>
      <c r="C569" s="45" t="s">
        <v>164</v>
      </c>
      <c r="D569" s="8">
        <v>1</v>
      </c>
      <c r="E569" s="22"/>
      <c r="F569" s="22">
        <f>D569*E569</f>
        <v>0</v>
      </c>
    </row>
    <row r="570" spans="1:6" x14ac:dyDescent="0.2">
      <c r="A570" s="27"/>
      <c r="B570" s="28"/>
      <c r="C570" s="47"/>
      <c r="D570" s="22"/>
      <c r="E570" s="23"/>
      <c r="F570" s="23"/>
    </row>
    <row r="571" spans="1:6" x14ac:dyDescent="0.2">
      <c r="A571" s="27" t="s">
        <v>226</v>
      </c>
      <c r="B571" s="28" t="s">
        <v>299</v>
      </c>
      <c r="C571" s="45" t="s">
        <v>164</v>
      </c>
      <c r="D571" s="8">
        <v>1</v>
      </c>
      <c r="E571" s="22"/>
      <c r="F571" s="22">
        <f>D571*E571</f>
        <v>0</v>
      </c>
    </row>
    <row r="572" spans="1:6" x14ac:dyDescent="0.2">
      <c r="A572" s="27"/>
      <c r="B572" s="28"/>
      <c r="C572" s="47"/>
      <c r="D572" s="23"/>
      <c r="E572" s="23"/>
      <c r="F572" s="23"/>
    </row>
    <row r="573" spans="1:6" x14ac:dyDescent="0.2">
      <c r="A573" s="27" t="s">
        <v>227</v>
      </c>
      <c r="B573" s="28" t="s">
        <v>191</v>
      </c>
      <c r="C573" s="45" t="s">
        <v>192</v>
      </c>
      <c r="D573" s="8">
        <v>1</v>
      </c>
      <c r="E573" s="22"/>
      <c r="F573" s="22">
        <f>D573*E573</f>
        <v>0</v>
      </c>
    </row>
    <row r="574" spans="1:6" x14ac:dyDescent="0.2">
      <c r="A574" s="27"/>
      <c r="B574" s="28"/>
      <c r="C574" s="45"/>
      <c r="D574" s="22"/>
      <c r="E574" s="22"/>
      <c r="F574" s="22"/>
    </row>
    <row r="575" spans="1:6" x14ac:dyDescent="0.2">
      <c r="A575" s="107"/>
      <c r="B575" s="30" t="s">
        <v>193</v>
      </c>
      <c r="C575" s="49"/>
      <c r="D575" s="49"/>
      <c r="E575" s="31"/>
      <c r="F575" s="31">
        <f>SUM(F565:F574)</f>
        <v>0</v>
      </c>
    </row>
    <row r="576" spans="1:6" x14ac:dyDescent="0.2">
      <c r="A576" s="107"/>
      <c r="B576" s="28"/>
      <c r="C576" s="45"/>
      <c r="D576" s="22"/>
      <c r="E576" s="22"/>
      <c r="F576" s="22"/>
    </row>
    <row r="577" spans="1:6" x14ac:dyDescent="0.2">
      <c r="A577" s="107"/>
      <c r="B577" s="21" t="s">
        <v>387</v>
      </c>
      <c r="C577" s="45"/>
      <c r="D577" s="22"/>
      <c r="E577" s="22"/>
      <c r="F577" s="22"/>
    </row>
    <row r="578" spans="1:6" x14ac:dyDescent="0.2">
      <c r="A578" s="107"/>
      <c r="B578" s="21"/>
      <c r="C578" s="45"/>
      <c r="D578" s="22"/>
      <c r="E578" s="22"/>
      <c r="F578" s="22"/>
    </row>
    <row r="579" spans="1:6" x14ac:dyDescent="0.2">
      <c r="A579" s="109" t="str">
        <f>A490</f>
        <v>1.00</v>
      </c>
      <c r="B579" s="110" t="str">
        <f>B490</f>
        <v>RAZSVETLJAVA</v>
      </c>
      <c r="C579" s="45"/>
      <c r="D579" s="22"/>
      <c r="E579" s="22"/>
      <c r="F579" s="22">
        <f>F496</f>
        <v>0</v>
      </c>
    </row>
    <row r="580" spans="1:6" x14ac:dyDescent="0.2">
      <c r="A580" s="109" t="str">
        <f>A499</f>
        <v xml:space="preserve"> 2.00</v>
      </c>
      <c r="B580" s="110" t="str">
        <f>B499</f>
        <v>INSTALACIJSKI MATERIAL</v>
      </c>
      <c r="C580" s="45"/>
      <c r="D580" s="22"/>
      <c r="E580" s="22"/>
      <c r="F580" s="22">
        <f>F503</f>
        <v>0</v>
      </c>
    </row>
    <row r="581" spans="1:6" x14ac:dyDescent="0.2">
      <c r="A581" s="109" t="str">
        <f>A505</f>
        <v xml:space="preserve"> 3.00</v>
      </c>
      <c r="B581" s="110" t="str">
        <f>B505</f>
        <v>KABLI IN IZVODI</v>
      </c>
      <c r="C581" s="45"/>
      <c r="D581" s="22"/>
      <c r="E581" s="22"/>
      <c r="F581" s="22">
        <f>F513</f>
        <v>0</v>
      </c>
    </row>
    <row r="582" spans="1:6" x14ac:dyDescent="0.2">
      <c r="A582" s="109" t="str">
        <f>A515</f>
        <v xml:space="preserve"> 4.00</v>
      </c>
      <c r="B582" s="110" t="str">
        <f>B515</f>
        <v>RAZDELILCI</v>
      </c>
      <c r="C582" s="45"/>
      <c r="D582" s="22"/>
      <c r="E582" s="22"/>
      <c r="F582" s="22">
        <f>F519</f>
        <v>0</v>
      </c>
    </row>
    <row r="583" spans="1:6" x14ac:dyDescent="0.2">
      <c r="A583" s="109" t="str">
        <f>A521</f>
        <v xml:space="preserve"> 5.00</v>
      </c>
      <c r="B583" s="110" t="str">
        <f>B521</f>
        <v>STRELOVODNA NAPRAVA</v>
      </c>
      <c r="C583" s="45"/>
      <c r="D583" s="22"/>
      <c r="E583" s="22"/>
      <c r="F583" s="22">
        <f>F527</f>
        <v>0</v>
      </c>
    </row>
    <row r="584" spans="1:6" x14ac:dyDescent="0.2">
      <c r="A584" s="109" t="str">
        <f>A529</f>
        <v xml:space="preserve"> 6.00</v>
      </c>
      <c r="B584" s="110" t="str">
        <f>B529</f>
        <v>GRADBENA DELA</v>
      </c>
      <c r="C584" s="45"/>
      <c r="D584" s="22"/>
      <c r="E584" s="22"/>
      <c r="F584" s="22">
        <f>F555</f>
        <v>0</v>
      </c>
    </row>
    <row r="585" spans="1:6" x14ac:dyDescent="0.2">
      <c r="A585" s="109" t="str">
        <f>A557</f>
        <v xml:space="preserve"> 7.00</v>
      </c>
      <c r="B585" s="110" t="str">
        <f>B557</f>
        <v>TUJE STORITVE</v>
      </c>
      <c r="C585" s="45"/>
      <c r="D585" s="22"/>
      <c r="E585" s="22"/>
      <c r="F585" s="22">
        <f>F563</f>
        <v>0</v>
      </c>
    </row>
    <row r="586" spans="1:6" x14ac:dyDescent="0.2">
      <c r="A586" s="109" t="str">
        <f>A565</f>
        <v xml:space="preserve"> 8.00</v>
      </c>
      <c r="B586" s="117" t="str">
        <f>B565</f>
        <v>OSTALO</v>
      </c>
      <c r="C586" s="114"/>
      <c r="D586" s="56"/>
      <c r="E586" s="56"/>
      <c r="F586" s="56">
        <f>F575</f>
        <v>0</v>
      </c>
    </row>
    <row r="587" spans="1:6" x14ac:dyDescent="0.2">
      <c r="A587" s="107"/>
      <c r="B587" s="28" t="s">
        <v>388</v>
      </c>
      <c r="C587" s="45"/>
      <c r="D587" s="45"/>
      <c r="E587" s="22"/>
      <c r="F587" s="22">
        <f>SUM(F577:F586)</f>
        <v>0</v>
      </c>
    </row>
    <row r="588" spans="1:6" x14ac:dyDescent="0.2">
      <c r="A588" s="107"/>
      <c r="B588" s="28" t="s">
        <v>368</v>
      </c>
      <c r="C588" s="45"/>
      <c r="D588" s="114"/>
      <c r="E588" s="22"/>
      <c r="F588" s="22">
        <f>F587*0.22</f>
        <v>0</v>
      </c>
    </row>
    <row r="589" spans="1:6" x14ac:dyDescent="0.2">
      <c r="A589" s="107"/>
      <c r="B589" s="30" t="s">
        <v>2</v>
      </c>
      <c r="C589" s="49"/>
      <c r="D589" s="49"/>
      <c r="E589" s="31"/>
      <c r="F589" s="31">
        <f>SUM(F587:F588)</f>
        <v>0</v>
      </c>
    </row>
    <row r="590" spans="1:6" x14ac:dyDescent="0.2">
      <c r="A590" s="27"/>
      <c r="B590" s="28"/>
      <c r="C590" s="45"/>
      <c r="D590" s="23"/>
      <c r="E590" s="23"/>
      <c r="F590" s="23"/>
    </row>
  </sheetData>
  <sheetProtection algorithmName="SHA-512" hashValue="50fqqSav2eXw3YP3oTTud+Fv32EZEQ39TmbM+764savmkZlEoaAJzLtVXaQVWIogksSvis0j93Iu2vZVHpGVkg==" saltValue="WQTlSDsAY6V2nz2P4yYEIw==" spinCount="100000" sheet="1" objects="1" scenarios="1"/>
  <protectedRanges>
    <protectedRange sqref="E9:E30" name="Obseg1_1"/>
    <protectedRange sqref="E9:E30" name="Obseg2_1"/>
    <protectedRange algorithmName="SHA-512" hashValue="WFEj5BCpTcb7opOje5xuJ3eOD6AOWKenaRhHWwpbX+OK9u6YmVGB0A54Y2PHEcA3LHCQ12GgPPgZBnll8p93jg==" saltValue="iR64w2pr5Z7+Ub6tUBEn4A==" spinCount="100000" sqref="E33:E573" name="Obseg1"/>
    <protectedRange sqref="E1:E8 E31:E1048576" name="Obseg2"/>
  </protectedRanges>
  <mergeCells count="1">
    <mergeCell ref="B9:C9"/>
  </mergeCells>
  <pageMargins left="0.86614173228346458" right="0.31496062992125984" top="0.55118110236220474" bottom="0.55118110236220474" header="0.31496062992125984" footer="0.31496062992125984"/>
  <pageSetup paperSize="9" firstPageNumber="2" orientation="portrait" useFirstPageNumber="1" r:id="rId1"/>
  <headerFooter>
    <oddHeader>&amp;LVedernjak, d.o.o.&amp;Rštev. proj.: 285-2-08</oddHeader>
    <oddFooter>&amp;L____________________________________________________
faza 1A: za pločnik na konzoli podpornega zidu&amp;C__
      &amp;P - 15&amp;R_______________________________________________________
LC- 209001 od km 0,050 do km 0,096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3</vt:i4>
      </vt:variant>
    </vt:vector>
  </HeadingPairs>
  <TitlesOfParts>
    <vt:vector size="5" baseType="lpstr">
      <vt:lpstr>rekapitulacija</vt:lpstr>
      <vt:lpstr>1A-pločnik in zid</vt:lpstr>
      <vt:lpstr>'1A-pločnik in zid'!Področje_tiskanja</vt:lpstr>
      <vt:lpstr>rekapitulacija!Področje_tiskanja</vt:lpstr>
      <vt:lpstr>'1A-pločnik in zid'!Tiskanje_naslovov</vt:lpstr>
    </vt:vector>
  </TitlesOfParts>
  <Company>IPTI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 Vanček</dc:creator>
  <cp:lastModifiedBy>Vedernjak</cp:lastModifiedBy>
  <cp:lastPrinted>2018-03-29T09:24:44Z</cp:lastPrinted>
  <dcterms:created xsi:type="dcterms:W3CDTF">1999-11-15T12:20:29Z</dcterms:created>
  <dcterms:modified xsi:type="dcterms:W3CDTF">2018-03-29T09:48:26Z</dcterms:modified>
</cp:coreProperties>
</file>