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men\Documents\RAZPISI\ŠPORT\2017\"/>
    </mc:Choice>
  </mc:AlternateContent>
  <bookViews>
    <workbookView xWindow="0" yWindow="0" windowWidth="25200" windowHeight="11985" activeTab="1"/>
  </bookViews>
  <sheets>
    <sheet name="Točke programi" sheetId="5" r:id="rId1"/>
    <sheet name="List1" sheetId="6" r:id="rId2"/>
    <sheet name="List2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4" i="5" l="1"/>
  <c r="P14" i="5" s="1"/>
  <c r="O15" i="5"/>
  <c r="P15" i="5" s="1"/>
  <c r="I60" i="5" s="1"/>
  <c r="O16" i="5"/>
  <c r="P16" i="5" s="1"/>
  <c r="I61" i="5" s="1"/>
  <c r="I54" i="5"/>
  <c r="C59" i="5" l="1"/>
  <c r="O17" i="5"/>
  <c r="C62" i="5" s="1"/>
  <c r="C61" i="5"/>
  <c r="C60" i="5"/>
  <c r="I59" i="5"/>
  <c r="P17" i="5"/>
  <c r="I62" i="5" s="1"/>
  <c r="E55" i="5" l="1"/>
  <c r="G55" i="5" s="1"/>
  <c r="G53" i="5"/>
  <c r="I53" i="5" s="1"/>
  <c r="I49" i="5"/>
  <c r="G48" i="5"/>
  <c r="I48" i="5" s="1"/>
  <c r="G47" i="5"/>
  <c r="G46" i="5"/>
  <c r="I46" i="5" s="1"/>
  <c r="D43" i="5"/>
  <c r="C43" i="5"/>
  <c r="G43" i="5" s="1"/>
  <c r="G42" i="5"/>
  <c r="I42" i="5" s="1"/>
  <c r="G41" i="5"/>
  <c r="I41" i="5" s="1"/>
  <c r="G40" i="5"/>
  <c r="G39" i="5"/>
  <c r="G38" i="5"/>
  <c r="I38" i="5" s="1"/>
  <c r="G37" i="5"/>
  <c r="I37" i="5" s="1"/>
  <c r="D34" i="5"/>
  <c r="C34" i="5"/>
  <c r="G33" i="5"/>
  <c r="I33" i="5" s="1"/>
  <c r="E30" i="5"/>
  <c r="G30" i="5" s="1"/>
  <c r="I30" i="5" s="1"/>
  <c r="G29" i="5"/>
  <c r="D26" i="5"/>
  <c r="C26" i="5"/>
  <c r="G25" i="5"/>
  <c r="G24" i="5"/>
  <c r="I24" i="5" s="1"/>
  <c r="G23" i="5"/>
  <c r="D19" i="5"/>
  <c r="C19" i="5"/>
  <c r="G18" i="5"/>
  <c r="I18" i="5" s="1"/>
  <c r="G17" i="5"/>
  <c r="G16" i="5"/>
  <c r="I16" i="5" s="1"/>
  <c r="D13" i="5"/>
  <c r="C13" i="5"/>
  <c r="G12" i="5"/>
  <c r="I12" i="5" s="1"/>
  <c r="E9" i="5"/>
  <c r="D9" i="5"/>
  <c r="C9" i="5"/>
  <c r="G8" i="5"/>
  <c r="I8" i="5" s="1"/>
  <c r="G7" i="5"/>
  <c r="G6" i="5"/>
  <c r="G5" i="5"/>
  <c r="I5" i="5" s="1"/>
  <c r="G4" i="5"/>
  <c r="G34" i="5" l="1"/>
  <c r="I34" i="5" s="1"/>
  <c r="G13" i="5"/>
  <c r="I50" i="5"/>
  <c r="I23" i="5"/>
  <c r="I4" i="5"/>
  <c r="G26" i="5"/>
  <c r="C20" i="5"/>
  <c r="D20" i="5"/>
  <c r="G19" i="5"/>
  <c r="I19" i="5" s="1"/>
  <c r="I17" i="5"/>
  <c r="G9" i="5"/>
  <c r="I13" i="5"/>
  <c r="I43" i="5"/>
  <c r="I55" i="5"/>
  <c r="I7" i="5"/>
  <c r="I40" i="5"/>
  <c r="I52" i="5"/>
  <c r="I6" i="5"/>
  <c r="I25" i="5"/>
  <c r="I39" i="5"/>
  <c r="I47" i="5"/>
  <c r="I51" i="5"/>
  <c r="I26" i="5" l="1"/>
  <c r="I9" i="5"/>
  <c r="G20" i="5"/>
  <c r="I20" i="5" l="1"/>
  <c r="AA23" i="3" l="1"/>
  <c r="AA22" i="3"/>
  <c r="AA21" i="3"/>
  <c r="AA20" i="3"/>
  <c r="AA18" i="3"/>
  <c r="AA17" i="3"/>
  <c r="AA16" i="3"/>
  <c r="T22" i="3"/>
  <c r="R22" i="3"/>
  <c r="Q22" i="3"/>
  <c r="S22" i="3" s="1"/>
  <c r="U22" i="3" s="1"/>
  <c r="W22" i="3" s="1"/>
  <c r="Z22" i="3" s="1"/>
  <c r="M22" i="3"/>
  <c r="R23" i="3"/>
  <c r="R21" i="3"/>
  <c r="T21" i="3" s="1"/>
  <c r="R20" i="3"/>
  <c r="R18" i="3"/>
  <c r="R17" i="3"/>
  <c r="T17" i="3" s="1"/>
  <c r="R16" i="3"/>
  <c r="T16" i="3" s="1"/>
  <c r="Q23" i="3"/>
  <c r="S23" i="3" s="1"/>
  <c r="Q21" i="3"/>
  <c r="Q20" i="3"/>
  <c r="S20" i="3" s="1"/>
  <c r="U20" i="3" s="1"/>
  <c r="W20" i="3" s="1"/>
  <c r="Z20" i="3" s="1"/>
  <c r="Q18" i="3"/>
  <c r="S18" i="3" s="1"/>
  <c r="Q17" i="3"/>
  <c r="Q16" i="3"/>
  <c r="S16" i="3" s="1"/>
  <c r="R14" i="3"/>
  <c r="R13" i="3"/>
  <c r="T13" i="3" s="1"/>
  <c r="R12" i="3"/>
  <c r="R11" i="3"/>
  <c r="T11" i="3" s="1"/>
  <c r="R10" i="3"/>
  <c r="R9" i="3"/>
  <c r="T9" i="3" s="1"/>
  <c r="R8" i="3"/>
  <c r="T8" i="3" s="1"/>
  <c r="Q14" i="3"/>
  <c r="S14" i="3" s="1"/>
  <c r="Q13" i="3"/>
  <c r="Q12" i="3"/>
  <c r="S12" i="3" s="1"/>
  <c r="Q11" i="3"/>
  <c r="Q10" i="3"/>
  <c r="S10" i="3" s="1"/>
  <c r="Q9" i="3"/>
  <c r="Q8" i="3"/>
  <c r="S8" i="3" s="1"/>
  <c r="T23" i="3"/>
  <c r="M23" i="3"/>
  <c r="S21" i="3"/>
  <c r="M21" i="3"/>
  <c r="T20" i="3"/>
  <c r="M20" i="3"/>
  <c r="T18" i="3"/>
  <c r="M18" i="3"/>
  <c r="S17" i="3"/>
  <c r="M17" i="3"/>
  <c r="M16" i="3"/>
  <c r="W15" i="3"/>
  <c r="T14" i="3"/>
  <c r="M14" i="3"/>
  <c r="S13" i="3"/>
  <c r="M13" i="3"/>
  <c r="T12" i="3"/>
  <c r="M12" i="3"/>
  <c r="S11" i="3"/>
  <c r="M11" i="3"/>
  <c r="T10" i="3"/>
  <c r="M10" i="3"/>
  <c r="S9" i="3"/>
  <c r="M9" i="3"/>
  <c r="M8" i="3"/>
  <c r="U23" i="3" l="1"/>
  <c r="W23" i="3" s="1"/>
  <c r="Z23" i="3" s="1"/>
  <c r="U9" i="3"/>
  <c r="W9" i="3" s="1"/>
  <c r="Z9" i="3" s="1"/>
  <c r="AA9" i="3" s="1"/>
  <c r="U13" i="3"/>
  <c r="W13" i="3" s="1"/>
  <c r="Z13" i="3" s="1"/>
  <c r="AA13" i="3" s="1"/>
  <c r="U17" i="3"/>
  <c r="W17" i="3" s="1"/>
  <c r="Z17" i="3" s="1"/>
  <c r="U18" i="3"/>
  <c r="W18" i="3" s="1"/>
  <c r="Z18" i="3" s="1"/>
  <c r="U16" i="3"/>
  <c r="W16" i="3" s="1"/>
  <c r="Z16" i="3" s="1"/>
  <c r="U21" i="3"/>
  <c r="W21" i="3" s="1"/>
  <c r="Z21" i="3" s="1"/>
  <c r="U8" i="3"/>
  <c r="W8" i="3" s="1"/>
  <c r="Z8" i="3" s="1"/>
  <c r="AA8" i="3" s="1"/>
  <c r="U10" i="3"/>
  <c r="W10" i="3" s="1"/>
  <c r="Z10" i="3" s="1"/>
  <c r="AA10" i="3" s="1"/>
  <c r="U11" i="3"/>
  <c r="W11" i="3" s="1"/>
  <c r="Z11" i="3" s="1"/>
  <c r="AA11" i="3" s="1"/>
  <c r="U14" i="3"/>
  <c r="W14" i="3" s="1"/>
  <c r="Z14" i="3" s="1"/>
  <c r="AA14" i="3" s="1"/>
  <c r="U12" i="3"/>
  <c r="W12" i="3" s="1"/>
  <c r="Z12" i="3" s="1"/>
  <c r="AA12" i="3" s="1"/>
  <c r="AA15" i="3" l="1"/>
</calcChain>
</file>

<file path=xl/sharedStrings.xml><?xml version="1.0" encoding="utf-8"?>
<sst xmlns="http://schemas.openxmlformats.org/spreadsheetml/2006/main" count="186" uniqueCount="100">
  <si>
    <t>T/Športni objekt</t>
  </si>
  <si>
    <t>T/Strokovni kader</t>
  </si>
  <si>
    <t>1. Športni programi</t>
  </si>
  <si>
    <t xml:space="preserve"> 1.1.  Prostočasna ŠVOM</t>
  </si>
  <si>
    <t>1.2 . ŠVOM s posebnimi potrebami</t>
  </si>
  <si>
    <t>1.4. ŠVOM kakovostni in vrhunski</t>
  </si>
  <si>
    <t>1.5. Kakovostni šport</t>
  </si>
  <si>
    <t>1.6. Vrhunski šport</t>
  </si>
  <si>
    <t>1.7. Šport invalidov</t>
  </si>
  <si>
    <t>1.8. Športna rekreacija</t>
  </si>
  <si>
    <t>DPČ</t>
  </si>
  <si>
    <t>SOŽITJE</t>
  </si>
  <si>
    <t>ŠD DOLINA</t>
  </si>
  <si>
    <t>ŠD LIK</t>
  </si>
  <si>
    <t>2. Razvojne in strokovne naloge</t>
  </si>
  <si>
    <t>SKUPAJ</t>
  </si>
  <si>
    <t>št. točk</t>
  </si>
  <si>
    <t>MDI Litija- Šmartno</t>
  </si>
  <si>
    <t>KŠD Velika Štanga</t>
  </si>
  <si>
    <t>OŠ Šmartno</t>
  </si>
  <si>
    <t>PGD Primskovo</t>
  </si>
  <si>
    <t>RD Šmartno99</t>
  </si>
  <si>
    <t>Strelsko društvo Šmartno-Litija</t>
  </si>
  <si>
    <t>ŠD Dolina</t>
  </si>
  <si>
    <t>Taekwondo</t>
  </si>
  <si>
    <t>Zavod Levstikova pot</t>
  </si>
  <si>
    <t>SKUPAJ ŠVOM</t>
  </si>
  <si>
    <t>EUR</t>
  </si>
  <si>
    <t>Vr. Točke</t>
  </si>
  <si>
    <t>kazalci razširjenosti</t>
  </si>
  <si>
    <t>kazalci kakovosti</t>
  </si>
  <si>
    <t>obseg vadbe</t>
  </si>
  <si>
    <t>izračun točk na osebo</t>
  </si>
  <si>
    <t>korigirane točke</t>
  </si>
  <si>
    <t>vrednost</t>
  </si>
  <si>
    <t>Šifra</t>
  </si>
  <si>
    <t>Društvo</t>
  </si>
  <si>
    <t>Panoga</t>
  </si>
  <si>
    <t>Skupina Panog</t>
  </si>
  <si>
    <t>Kategorija</t>
  </si>
  <si>
    <t>OLIMPIJSKA PANOGA</t>
  </si>
  <si>
    <t>TRADICIJA V OBČINI</t>
  </si>
  <si>
    <t>ŠTEVILO TEKMOVAL.</t>
  </si>
  <si>
    <t>ŠTEVILO DRUŠTEV</t>
  </si>
  <si>
    <t>NASTOPAN. NA TEKM.</t>
  </si>
  <si>
    <t>UVRSTITEV NA DP</t>
  </si>
  <si>
    <t>UVRSTITEV NA MT</t>
  </si>
  <si>
    <t>VSOTA KAZALCEV</t>
  </si>
  <si>
    <t>OBSEG VADBE</t>
  </si>
  <si>
    <t>URE TRENERJA</t>
  </si>
  <si>
    <t>URE   OBJEKTA</t>
  </si>
  <si>
    <t>TOČKE TRENERJA</t>
  </si>
  <si>
    <t>TOČKE OBJEKTA</t>
  </si>
  <si>
    <t>ŠTEVILO OSEB</t>
  </si>
  <si>
    <t>TOČKE</t>
  </si>
  <si>
    <t>RAZRED</t>
  </si>
  <si>
    <t>PRIORITETA</t>
  </si>
  <si>
    <t>RD Šmartno 99</t>
  </si>
  <si>
    <t>ROKOMET</t>
  </si>
  <si>
    <t>KOLEKTIVNE</t>
  </si>
  <si>
    <t>mini/di</t>
  </si>
  <si>
    <t>MDI/A</t>
  </si>
  <si>
    <t>SDI/A</t>
  </si>
  <si>
    <t>KADET/m</t>
  </si>
  <si>
    <t>MLAD.</t>
  </si>
  <si>
    <t>ČLANI</t>
  </si>
  <si>
    <t>TAEKWONDO KLUB ŠMARTNO</t>
  </si>
  <si>
    <t>taekwondo</t>
  </si>
  <si>
    <t>individualna</t>
  </si>
  <si>
    <t>kadeti</t>
  </si>
  <si>
    <t>mlad.</t>
  </si>
  <si>
    <t>člani</t>
  </si>
  <si>
    <t>DRUŠTVO PROSTI ČAS</t>
  </si>
  <si>
    <t>šp. plezanje</t>
  </si>
  <si>
    <t>cici</t>
  </si>
  <si>
    <t>MDI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</si>
  <si>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</si>
  <si>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</si>
  <si>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</t>
  </si>
  <si>
    <t>VREDNOTENJE PROGRAMOV TEKMOVALNEGA ŠPORTA ZA  LETO 2017</t>
  </si>
  <si>
    <t>Točke strokovni kader</t>
  </si>
  <si>
    <t>Točke objek</t>
  </si>
  <si>
    <t>KONČNE</t>
  </si>
  <si>
    <t xml:space="preserve">  </t>
  </si>
  <si>
    <t>ŠVOM</t>
  </si>
  <si>
    <t>Kakovostni</t>
  </si>
  <si>
    <t>Vrhunski</t>
  </si>
  <si>
    <t>Invalidi</t>
  </si>
  <si>
    <t>Rekreacija</t>
  </si>
  <si>
    <t>Razvojne naloge</t>
  </si>
  <si>
    <t>Uporaba dvorane</t>
  </si>
  <si>
    <t>(25000 EUR)</t>
  </si>
  <si>
    <t>LPŠ 2017</t>
  </si>
  <si>
    <t>TOČKOVANJE PROGRAMOV</t>
  </si>
  <si>
    <t>IZVAJALEC/PROGRAM V EUR</t>
  </si>
  <si>
    <t>Skupaj EUR</t>
  </si>
  <si>
    <t>Taekwondo klub</t>
  </si>
  <si>
    <t>Društvo SOŽITJE</t>
  </si>
  <si>
    <t>Št.: 621-04/2017</t>
  </si>
  <si>
    <t>Datum: 14.6.2017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</si>
</sst>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\ \ \T\o\č\k"/>
    <numFmt numFmtId="165" formatCode="0.0\ %"/>
    <numFmt numFmtId="166" formatCode="0\ %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9"/>
      <name val="Times New Roman CE"/>
      <family val="1"/>
      <charset val="238"/>
    </font>
    <font>
      <sz val="9"/>
      <name val="Arial CE"/>
      <family val="2"/>
      <charset val="238"/>
    </font>
    <font>
      <b/>
      <sz val="9"/>
      <name val="Arial CE"/>
      <charset val="238"/>
    </font>
    <font>
      <sz val="9"/>
      <name val="Times New Roman CE"/>
      <family val="1"/>
      <charset val="238"/>
    </font>
    <font>
      <b/>
      <sz val="9"/>
      <name val="Arial CE"/>
      <family val="2"/>
      <charset val="238"/>
    </font>
    <font>
      <i/>
      <sz val="9"/>
      <name val="Arial CE"/>
      <family val="2"/>
      <charset val="238"/>
    </font>
    <font>
      <b/>
      <i/>
      <sz val="9"/>
      <color indexed="9"/>
      <name val="Courier New CE"/>
      <family val="3"/>
      <charset val="238"/>
    </font>
    <font>
      <sz val="9"/>
      <name val="Arial CE"/>
      <charset val="238"/>
    </font>
    <font>
      <sz val="9"/>
      <color indexed="10"/>
      <name val="Arial CE"/>
      <charset val="238"/>
    </font>
    <font>
      <sz val="9"/>
      <color rgb="FFFF0000"/>
      <name val="Arial CE"/>
      <charset val="238"/>
    </font>
    <font>
      <b/>
      <sz val="9"/>
      <color indexed="10"/>
      <name val="Arial CE"/>
      <charset val="238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darkGray">
        <fgColor indexed="21"/>
        <bgColor indexed="17"/>
      </patternFill>
    </fill>
    <fill>
      <patternFill patternType="darkGray">
        <fgColor indexed="21"/>
        <bgColor indexed="56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0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0" borderId="0" xfId="0" applyFont="1"/>
    <xf numFmtId="0" fontId="5" fillId="0" borderId="0" xfId="0" applyFont="1"/>
    <xf numFmtId="3" fontId="0" fillId="0" borderId="0" xfId="0" applyNumberFormat="1"/>
    <xf numFmtId="0" fontId="6" fillId="0" borderId="0" xfId="0" applyFont="1" applyAlignment="1" applyProtection="1">
      <protection locked="0"/>
    </xf>
    <xf numFmtId="0" fontId="7" fillId="0" borderId="0" xfId="0" applyFont="1" applyProtection="1">
      <protection locked="0"/>
    </xf>
    <xf numFmtId="3" fontId="7" fillId="0" borderId="0" xfId="0" applyNumberFormat="1" applyFont="1" applyProtection="1">
      <protection locked="0"/>
    </xf>
    <xf numFmtId="0" fontId="7" fillId="0" borderId="0" xfId="0" applyNumberFormat="1" applyFont="1" applyProtection="1"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0" xfId="0" applyFont="1" applyProtection="1">
      <protection locked="0"/>
    </xf>
    <xf numFmtId="0" fontId="6" fillId="0" borderId="0" xfId="0" applyFont="1" applyAlignment="1" applyProtection="1">
      <alignment horizontal="left"/>
    </xf>
    <xf numFmtId="0" fontId="9" fillId="0" borderId="0" xfId="0" applyFont="1" applyProtection="1">
      <protection locked="0"/>
    </xf>
    <xf numFmtId="164" fontId="6" fillId="0" borderId="0" xfId="0" applyNumberFormat="1" applyFont="1" applyAlignment="1" applyProtection="1">
      <alignment horizontal="left"/>
    </xf>
    <xf numFmtId="164" fontId="10" fillId="0" borderId="0" xfId="0" applyNumberFormat="1" applyFont="1" applyAlignment="1" applyProtection="1">
      <alignment horizontal="left"/>
    </xf>
    <xf numFmtId="0" fontId="6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center"/>
      <protection locked="0"/>
    </xf>
    <xf numFmtId="0" fontId="10" fillId="0" borderId="1" xfId="0" applyFont="1" applyFill="1" applyBorder="1" applyAlignment="1" applyProtection="1"/>
    <xf numFmtId="0" fontId="10" fillId="0" borderId="2" xfId="0" applyFont="1" applyFill="1" applyBorder="1" applyAlignment="1" applyProtection="1"/>
    <xf numFmtId="0" fontId="11" fillId="0" borderId="2" xfId="0" applyFont="1" applyFill="1" applyBorder="1" applyAlignment="1" applyProtection="1"/>
    <xf numFmtId="3" fontId="12" fillId="2" borderId="3" xfId="0" applyNumberFormat="1" applyFont="1" applyFill="1" applyBorder="1" applyAlignment="1" applyProtection="1"/>
    <xf numFmtId="3" fontId="12" fillId="2" borderId="4" xfId="0" applyNumberFormat="1" applyFont="1" applyFill="1" applyBorder="1" applyAlignment="1" applyProtection="1"/>
    <xf numFmtId="3" fontId="12" fillId="2" borderId="5" xfId="0" applyNumberFormat="1" applyFont="1" applyFill="1" applyBorder="1" applyAlignment="1" applyProtection="1"/>
    <xf numFmtId="3" fontId="12" fillId="2" borderId="6" xfId="0" applyNumberFormat="1" applyFont="1" applyFill="1" applyBorder="1" applyAlignment="1" applyProtection="1"/>
    <xf numFmtId="0" fontId="12" fillId="2" borderId="7" xfId="0" applyFont="1" applyFill="1" applyBorder="1" applyAlignment="1" applyProtection="1"/>
    <xf numFmtId="3" fontId="12" fillId="2" borderId="8" xfId="0" applyNumberFormat="1" applyFont="1" applyFill="1" applyBorder="1" applyAlignment="1" applyProtection="1"/>
    <xf numFmtId="3" fontId="12" fillId="3" borderId="4" xfId="0" applyNumberFormat="1" applyFont="1" applyFill="1" applyBorder="1" applyAlignment="1" applyProtection="1"/>
    <xf numFmtId="0" fontId="12" fillId="3" borderId="8" xfId="0" applyFont="1" applyFill="1" applyBorder="1" applyAlignment="1" applyProtection="1"/>
    <xf numFmtId="3" fontId="12" fillId="3" borderId="3" xfId="0" applyNumberFormat="1" applyFont="1" applyFill="1" applyBorder="1" applyAlignment="1" applyProtection="1"/>
    <xf numFmtId="0" fontId="7" fillId="0" borderId="0" xfId="0" applyFont="1" applyAlignment="1" applyProtection="1"/>
    <xf numFmtId="0" fontId="10" fillId="0" borderId="9" xfId="0" applyFont="1" applyFill="1" applyBorder="1" applyAlignment="1" applyProtection="1">
      <alignment vertical="center"/>
    </xf>
    <xf numFmtId="0" fontId="10" fillId="0" borderId="10" xfId="0" applyFont="1" applyFill="1" applyBorder="1" applyAlignment="1" applyProtection="1">
      <alignment vertical="center"/>
    </xf>
    <xf numFmtId="0" fontId="10" fillId="0" borderId="10" xfId="0" applyFont="1" applyFill="1" applyBorder="1" applyAlignment="1" applyProtection="1">
      <alignment vertical="center" wrapText="1"/>
    </xf>
    <xf numFmtId="3" fontId="7" fillId="0" borderId="11" xfId="0" applyNumberFormat="1" applyFont="1" applyFill="1" applyBorder="1" applyAlignment="1" applyProtection="1">
      <alignment vertical="center" wrapText="1"/>
    </xf>
    <xf numFmtId="3" fontId="7" fillId="0" borderId="12" xfId="0" applyNumberFormat="1" applyFont="1" applyFill="1" applyBorder="1" applyAlignment="1" applyProtection="1">
      <alignment vertical="center" wrapText="1"/>
    </xf>
    <xf numFmtId="3" fontId="7" fillId="0" borderId="13" xfId="0" applyNumberFormat="1" applyFont="1" applyFill="1" applyBorder="1" applyAlignment="1" applyProtection="1">
      <alignment vertical="center" wrapText="1"/>
    </xf>
    <xf numFmtId="3" fontId="7" fillId="0" borderId="14" xfId="0" applyNumberFormat="1" applyFont="1" applyFill="1" applyBorder="1" applyAlignment="1" applyProtection="1">
      <alignment vertical="center" wrapText="1"/>
    </xf>
    <xf numFmtId="0" fontId="7" fillId="4" borderId="15" xfId="0" applyFont="1" applyFill="1" applyBorder="1" applyAlignment="1" applyProtection="1">
      <alignment vertical="center" wrapText="1"/>
    </xf>
    <xf numFmtId="3" fontId="7" fillId="0" borderId="16" xfId="0" applyNumberFormat="1" applyFont="1" applyFill="1" applyBorder="1" applyAlignment="1" applyProtection="1">
      <alignment vertical="center" wrapText="1"/>
    </xf>
    <xf numFmtId="3" fontId="7" fillId="0" borderId="17" xfId="0" applyNumberFormat="1" applyFont="1" applyFill="1" applyBorder="1" applyAlignment="1" applyProtection="1">
      <alignment vertical="center" wrapText="1"/>
    </xf>
    <xf numFmtId="0" fontId="10" fillId="5" borderId="15" xfId="0" applyFont="1" applyFill="1" applyBorder="1" applyAlignment="1" applyProtection="1">
      <alignment vertical="center"/>
    </xf>
    <xf numFmtId="3" fontId="13" fillId="5" borderId="18" xfId="0" applyNumberFormat="1" applyFont="1" applyFill="1" applyBorder="1" applyAlignment="1" applyProtection="1"/>
    <xf numFmtId="0" fontId="7" fillId="0" borderId="0" xfId="0" applyFont="1" applyAlignment="1" applyProtection="1">
      <alignment vertical="center"/>
    </xf>
    <xf numFmtId="0" fontId="13" fillId="0" borderId="18" xfId="0" applyFont="1" applyBorder="1"/>
    <xf numFmtId="0" fontId="13" fillId="0" borderId="18" xfId="0" applyFont="1" applyFill="1" applyBorder="1" applyAlignment="1" applyProtection="1"/>
    <xf numFmtId="9" fontId="13" fillId="0" borderId="18" xfId="0" applyNumberFormat="1" applyFont="1" applyBorder="1"/>
    <xf numFmtId="9" fontId="13" fillId="0" borderId="18" xfId="0" applyNumberFormat="1" applyFont="1" applyBorder="1" applyAlignment="1"/>
    <xf numFmtId="165" fontId="13" fillId="4" borderId="18" xfId="1" applyNumberFormat="1" applyFont="1" applyFill="1" applyBorder="1" applyAlignment="1" applyProtection="1"/>
    <xf numFmtId="0" fontId="13" fillId="0" borderId="18" xfId="0" applyNumberFormat="1" applyFont="1" applyBorder="1" applyAlignment="1"/>
    <xf numFmtId="1" fontId="13" fillId="0" borderId="18" xfId="0" applyNumberFormat="1" applyFont="1" applyBorder="1" applyAlignment="1"/>
    <xf numFmtId="1" fontId="13" fillId="4" borderId="18" xfId="0" applyNumberFormat="1" applyFont="1" applyFill="1" applyBorder="1"/>
    <xf numFmtId="1" fontId="13" fillId="0" borderId="18" xfId="0" applyNumberFormat="1" applyFont="1" applyBorder="1"/>
    <xf numFmtId="3" fontId="13" fillId="5" borderId="18" xfId="0" applyNumberFormat="1" applyFont="1" applyFill="1" applyBorder="1"/>
    <xf numFmtId="4" fontId="8" fillId="5" borderId="18" xfId="0" applyNumberFormat="1" applyFont="1" applyFill="1" applyBorder="1" applyAlignment="1" applyProtection="1"/>
    <xf numFmtId="0" fontId="7" fillId="0" borderId="18" xfId="0" applyFont="1" applyFill="1" applyBorder="1" applyAlignment="1" applyProtection="1"/>
    <xf numFmtId="165" fontId="7" fillId="4" borderId="18" xfId="1" applyNumberFormat="1" applyFont="1" applyFill="1" applyBorder="1" applyAlignment="1" applyProtection="1"/>
    <xf numFmtId="2" fontId="7" fillId="0" borderId="18" xfId="0" applyNumberFormat="1" applyFont="1" applyFill="1" applyBorder="1" applyAlignment="1" applyProtection="1"/>
    <xf numFmtId="3" fontId="7" fillId="0" borderId="18" xfId="1" applyNumberFormat="1" applyFont="1" applyFill="1" applyBorder="1" applyAlignment="1" applyProtection="1">
      <protection locked="0"/>
    </xf>
    <xf numFmtId="3" fontId="7" fillId="4" borderId="18" xfId="0" applyNumberFormat="1" applyFont="1" applyFill="1" applyBorder="1" applyAlignment="1" applyProtection="1"/>
    <xf numFmtId="1" fontId="7" fillId="0" borderId="18" xfId="1" applyNumberFormat="1" applyFont="1" applyFill="1" applyBorder="1" applyAlignment="1" applyProtection="1">
      <protection locked="0"/>
    </xf>
    <xf numFmtId="166" fontId="7" fillId="0" borderId="18" xfId="1" applyNumberFormat="1" applyFont="1" applyFill="1" applyBorder="1" applyAlignment="1" applyProtection="1">
      <protection locked="0"/>
    </xf>
    <xf numFmtId="0" fontId="7" fillId="0" borderId="18" xfId="0" applyFont="1" applyBorder="1" applyAlignment="1" applyProtection="1">
      <protection locked="0"/>
    </xf>
    <xf numFmtId="0" fontId="13" fillId="0" borderId="18" xfId="0" applyFont="1" applyBorder="1" applyAlignment="1"/>
    <xf numFmtId="0" fontId="14" fillId="0" borderId="18" xfId="0" applyFont="1" applyBorder="1"/>
    <xf numFmtId="0" fontId="14" fillId="0" borderId="18" xfId="0" applyFont="1" applyFill="1" applyBorder="1" applyAlignment="1" applyProtection="1"/>
    <xf numFmtId="0" fontId="14" fillId="0" borderId="18" xfId="0" applyFont="1" applyBorder="1" applyAlignment="1"/>
    <xf numFmtId="9" fontId="14" fillId="0" borderId="18" xfId="0" applyNumberFormat="1" applyFont="1" applyBorder="1" applyAlignment="1"/>
    <xf numFmtId="9" fontId="14" fillId="0" borderId="18" xfId="0" applyNumberFormat="1" applyFont="1" applyBorder="1"/>
    <xf numFmtId="165" fontId="14" fillId="4" borderId="18" xfId="1" applyNumberFormat="1" applyFont="1" applyFill="1" applyBorder="1" applyAlignment="1" applyProtection="1"/>
    <xf numFmtId="1" fontId="14" fillId="0" borderId="18" xfId="0" applyNumberFormat="1" applyFont="1" applyBorder="1" applyAlignment="1"/>
    <xf numFmtId="3" fontId="14" fillId="4" borderId="18" xfId="0" applyNumberFormat="1" applyFont="1" applyFill="1" applyBorder="1" applyAlignment="1" applyProtection="1"/>
    <xf numFmtId="3" fontId="15" fillId="5" borderId="18" xfId="0" applyNumberFormat="1" applyFont="1" applyFill="1" applyBorder="1" applyAlignment="1" applyProtection="1"/>
    <xf numFmtId="3" fontId="15" fillId="5" borderId="18" xfId="0" applyNumberFormat="1" applyFont="1" applyFill="1" applyBorder="1"/>
    <xf numFmtId="4" fontId="16" fillId="5" borderId="18" xfId="0" applyNumberFormat="1" applyFont="1" applyFill="1" applyBorder="1" applyAlignment="1" applyProtection="1"/>
    <xf numFmtId="3" fontId="8" fillId="5" borderId="18" xfId="0" applyNumberFormat="1" applyFont="1" applyFill="1" applyBorder="1" applyAlignment="1" applyProtection="1"/>
    <xf numFmtId="1" fontId="14" fillId="4" borderId="18" xfId="0" applyNumberFormat="1" applyFont="1" applyFill="1" applyBorder="1"/>
    <xf numFmtId="3" fontId="16" fillId="5" borderId="18" xfId="0" applyNumberFormat="1" applyFont="1" applyFill="1" applyBorder="1" applyAlignment="1" applyProtection="1"/>
    <xf numFmtId="0" fontId="15" fillId="0" borderId="18" xfId="0" applyFont="1" applyBorder="1"/>
    <xf numFmtId="0" fontId="15" fillId="0" borderId="18" xfId="0" applyFont="1" applyFill="1" applyBorder="1" applyAlignment="1" applyProtection="1"/>
    <xf numFmtId="0" fontId="15" fillId="0" borderId="18" xfId="0" applyFont="1" applyBorder="1" applyAlignment="1"/>
    <xf numFmtId="9" fontId="15" fillId="0" borderId="18" xfId="0" applyNumberFormat="1" applyFont="1" applyBorder="1" applyAlignment="1"/>
    <xf numFmtId="9" fontId="15" fillId="0" borderId="18" xfId="0" applyNumberFormat="1" applyFont="1" applyBorder="1"/>
    <xf numFmtId="165" fontId="15" fillId="4" borderId="18" xfId="1" applyNumberFormat="1" applyFont="1" applyFill="1" applyBorder="1" applyAlignment="1" applyProtection="1"/>
    <xf numFmtId="1" fontId="15" fillId="0" borderId="18" xfId="0" applyNumberFormat="1" applyFont="1" applyBorder="1" applyAlignment="1"/>
    <xf numFmtId="3" fontId="15" fillId="4" borderId="18" xfId="0" applyNumberFormat="1" applyFont="1" applyFill="1" applyBorder="1" applyAlignment="1" applyProtection="1"/>
    <xf numFmtId="0" fontId="10" fillId="0" borderId="0" xfId="0" applyFont="1" applyAlignment="1"/>
    <xf numFmtId="1" fontId="10" fillId="0" borderId="0" xfId="0" applyNumberFormat="1" applyFont="1" applyAlignment="1"/>
    <xf numFmtId="3" fontId="10" fillId="0" borderId="0" xfId="0" applyNumberFormat="1" applyFont="1" applyAlignment="1"/>
    <xf numFmtId="4" fontId="10" fillId="0" borderId="0" xfId="0" applyNumberFormat="1" applyFont="1" applyAlignment="1"/>
    <xf numFmtId="0" fontId="13" fillId="0" borderId="0" xfId="0" applyFont="1" applyAlignment="1"/>
    <xf numFmtId="1" fontId="13" fillId="0" borderId="0" xfId="0" applyNumberFormat="1" applyFont="1" applyAlignment="1"/>
    <xf numFmtId="3" fontId="13" fillId="0" borderId="0" xfId="0" applyNumberFormat="1" applyFont="1" applyAlignment="1"/>
    <xf numFmtId="0" fontId="13" fillId="0" borderId="0" xfId="0" applyNumberFormat="1" applyFont="1" applyAlignment="1"/>
    <xf numFmtId="0" fontId="13" fillId="0" borderId="0" xfId="0" applyFont="1" applyBorder="1" applyAlignment="1"/>
    <xf numFmtId="0" fontId="13" fillId="0" borderId="0" xfId="0" applyFont="1"/>
    <xf numFmtId="0" fontId="12" fillId="2" borderId="5" xfId="0" applyFont="1" applyFill="1" applyBorder="1" applyAlignment="1" applyProtection="1"/>
    <xf numFmtId="0" fontId="17" fillId="0" borderId="0" xfId="0" applyFont="1"/>
    <xf numFmtId="4" fontId="17" fillId="0" borderId="0" xfId="0" applyNumberFormat="1" applyFont="1"/>
    <xf numFmtId="0" fontId="18" fillId="0" borderId="0" xfId="0" applyFont="1"/>
    <xf numFmtId="0" fontId="18" fillId="0" borderId="18" xfId="0" applyFont="1" applyBorder="1"/>
    <xf numFmtId="0" fontId="1" fillId="0" borderId="18" xfId="0" applyFont="1" applyBorder="1"/>
    <xf numFmtId="0" fontId="0" fillId="0" borderId="18" xfId="0" applyBorder="1"/>
    <xf numFmtId="4" fontId="0" fillId="0" borderId="18" xfId="0" applyNumberFormat="1" applyBorder="1"/>
    <xf numFmtId="4" fontId="1" fillId="0" borderId="18" xfId="0" applyNumberFormat="1" applyFont="1" applyBorder="1"/>
  </cellXfs>
  <cellStyles count="2">
    <cellStyle name="Navadno" xfId="0" builtinId="0"/>
    <cellStyle name="Odstote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2"/>
  <sheetViews>
    <sheetView workbookViewId="0">
      <selection activeCell="P57" sqref="P57"/>
    </sheetView>
  </sheetViews>
  <sheetFormatPr defaultRowHeight="15" x14ac:dyDescent="0.25"/>
  <cols>
    <col min="1" max="1" width="36" customWidth="1"/>
    <col min="3" max="3" width="16.28515625" customWidth="1"/>
    <col min="4" max="4" width="16.85546875" customWidth="1"/>
    <col min="8" max="8" width="12.85546875" customWidth="1"/>
  </cols>
  <sheetData>
    <row r="1" spans="1:16" x14ac:dyDescent="0.25">
      <c r="A1" s="1" t="s">
        <v>93</v>
      </c>
      <c r="C1" t="s">
        <v>0</v>
      </c>
      <c r="D1" t="s">
        <v>1</v>
      </c>
      <c r="E1" t="s">
        <v>16</v>
      </c>
      <c r="G1" t="s">
        <v>15</v>
      </c>
      <c r="H1" t="s">
        <v>28</v>
      </c>
      <c r="I1" t="s">
        <v>27</v>
      </c>
    </row>
    <row r="2" spans="1:16" x14ac:dyDescent="0.25">
      <c r="A2" s="1" t="s">
        <v>2</v>
      </c>
      <c r="H2" s="6" t="s">
        <v>91</v>
      </c>
    </row>
    <row r="3" spans="1:16" s="1" customFormat="1" x14ac:dyDescent="0.25">
      <c r="A3" s="1" t="s">
        <v>3</v>
      </c>
    </row>
    <row r="4" spans="1:16" x14ac:dyDescent="0.25">
      <c r="A4" s="98" t="s">
        <v>12</v>
      </c>
      <c r="C4">
        <v>60</v>
      </c>
      <c r="D4">
        <v>90</v>
      </c>
      <c r="E4">
        <v>45</v>
      </c>
      <c r="G4">
        <f t="shared" ref="G4:G9" si="0">SUM(C4:F4)</f>
        <v>195</v>
      </c>
      <c r="I4">
        <f>G4*1.292</f>
        <v>251.94</v>
      </c>
    </row>
    <row r="5" spans="1:16" x14ac:dyDescent="0.25">
      <c r="A5" s="98" t="s">
        <v>22</v>
      </c>
      <c r="C5">
        <v>30</v>
      </c>
      <c r="D5">
        <v>30</v>
      </c>
      <c r="G5">
        <f t="shared" si="0"/>
        <v>60</v>
      </c>
      <c r="I5">
        <f t="shared" ref="I5:I20" si="1">G5*1.292</f>
        <v>77.52</v>
      </c>
    </row>
    <row r="6" spans="1:16" x14ac:dyDescent="0.25">
      <c r="A6" s="98" t="s">
        <v>19</v>
      </c>
      <c r="D6">
        <v>100</v>
      </c>
      <c r="E6">
        <v>172</v>
      </c>
      <c r="G6">
        <f t="shared" si="0"/>
        <v>272</v>
      </c>
      <c r="I6">
        <f t="shared" si="1"/>
        <v>351.42400000000004</v>
      </c>
    </row>
    <row r="7" spans="1:16" x14ac:dyDescent="0.25">
      <c r="A7" s="98" t="s">
        <v>13</v>
      </c>
      <c r="C7">
        <v>60</v>
      </c>
      <c r="D7">
        <v>60</v>
      </c>
      <c r="G7">
        <f t="shared" si="0"/>
        <v>120</v>
      </c>
      <c r="I7">
        <f t="shared" si="1"/>
        <v>155.04</v>
      </c>
    </row>
    <row r="8" spans="1:16" x14ac:dyDescent="0.25">
      <c r="A8" s="98" t="s">
        <v>24</v>
      </c>
      <c r="C8">
        <v>45</v>
      </c>
      <c r="D8">
        <v>60</v>
      </c>
      <c r="G8">
        <f t="shared" si="0"/>
        <v>105</v>
      </c>
      <c r="I8">
        <f t="shared" si="1"/>
        <v>135.66</v>
      </c>
    </row>
    <row r="9" spans="1:16" s="5" customFormat="1" x14ac:dyDescent="0.25">
      <c r="A9" s="5" t="s">
        <v>15</v>
      </c>
      <c r="C9" s="5">
        <f>SUM(C4:C8)</f>
        <v>195</v>
      </c>
      <c r="D9" s="5">
        <f>SUM(D4:D8)</f>
        <v>340</v>
      </c>
      <c r="E9" s="5">
        <f>SUM(E4:E8)</f>
        <v>217</v>
      </c>
      <c r="G9" s="5">
        <f t="shared" si="0"/>
        <v>752</v>
      </c>
      <c r="I9">
        <f t="shared" si="1"/>
        <v>971.58400000000006</v>
      </c>
      <c r="J9"/>
      <c r="K9"/>
    </row>
    <row r="10" spans="1:16" s="4" customFormat="1" x14ac:dyDescent="0.25">
      <c r="I10"/>
      <c r="J10"/>
      <c r="K10"/>
    </row>
    <row r="11" spans="1:16" s="1" customFormat="1" x14ac:dyDescent="0.25">
      <c r="A11" s="1" t="s">
        <v>4</v>
      </c>
      <c r="I11"/>
      <c r="J11"/>
      <c r="K11"/>
    </row>
    <row r="12" spans="1:16" x14ac:dyDescent="0.25">
      <c r="A12" s="98" t="s">
        <v>11</v>
      </c>
      <c r="C12">
        <v>30</v>
      </c>
      <c r="D12">
        <v>30</v>
      </c>
      <c r="G12">
        <f>SUM(C12:F12)</f>
        <v>60</v>
      </c>
      <c r="I12">
        <f t="shared" si="1"/>
        <v>77.52</v>
      </c>
    </row>
    <row r="13" spans="1:16" s="5" customFormat="1" x14ac:dyDescent="0.25">
      <c r="A13" s="5" t="s">
        <v>15</v>
      </c>
      <c r="C13" s="5">
        <f>SUM(C12)</f>
        <v>30</v>
      </c>
      <c r="D13" s="5">
        <f>SUM(D12)</f>
        <v>30</v>
      </c>
      <c r="G13" s="5">
        <f>SUM(C13:F13)</f>
        <v>60</v>
      </c>
      <c r="I13">
        <f t="shared" si="1"/>
        <v>77.52</v>
      </c>
      <c r="J13"/>
      <c r="K13"/>
    </row>
    <row r="14" spans="1:16" x14ac:dyDescent="0.25">
      <c r="M14">
        <v>400</v>
      </c>
      <c r="N14">
        <v>70</v>
      </c>
      <c r="O14">
        <f>SUM(M14:N14)</f>
        <v>470</v>
      </c>
      <c r="P14">
        <f>O14*6.6</f>
        <v>3102</v>
      </c>
    </row>
    <row r="15" spans="1:16" s="1" customFormat="1" x14ac:dyDescent="0.25">
      <c r="A15" s="1" t="s">
        <v>5</v>
      </c>
      <c r="I15"/>
      <c r="J15"/>
      <c r="K15"/>
      <c r="M15">
        <v>2920</v>
      </c>
      <c r="N15">
        <v>560</v>
      </c>
      <c r="O15" s="1">
        <f>SUM(M15:N15)</f>
        <v>3480</v>
      </c>
      <c r="P15">
        <f t="shared" ref="P15:P16" si="2">O15*6.6</f>
        <v>22968</v>
      </c>
    </row>
    <row r="16" spans="1:16" x14ac:dyDescent="0.25">
      <c r="A16" s="98" t="s">
        <v>10</v>
      </c>
      <c r="C16">
        <v>400</v>
      </c>
      <c r="D16">
        <v>400</v>
      </c>
      <c r="G16">
        <f>SUM(C16:F16)</f>
        <v>800</v>
      </c>
      <c r="I16">
        <f t="shared" si="1"/>
        <v>1033.6000000000001</v>
      </c>
      <c r="M16">
        <v>550</v>
      </c>
      <c r="N16">
        <v>45</v>
      </c>
      <c r="O16">
        <f>SUM(M16:N16)</f>
        <v>595</v>
      </c>
      <c r="P16">
        <f t="shared" si="2"/>
        <v>3927</v>
      </c>
    </row>
    <row r="17" spans="1:16" x14ac:dyDescent="0.25">
      <c r="A17" s="98" t="s">
        <v>21</v>
      </c>
      <c r="C17">
        <v>2920</v>
      </c>
      <c r="D17">
        <v>2880</v>
      </c>
      <c r="G17">
        <f>SUM(C17:F17)</f>
        <v>5800</v>
      </c>
      <c r="I17">
        <f t="shared" si="1"/>
        <v>7493.6</v>
      </c>
      <c r="O17">
        <f>SUM(O14:O16)</f>
        <v>4545</v>
      </c>
      <c r="P17">
        <f>SUM(P14:P16)</f>
        <v>29997</v>
      </c>
    </row>
    <row r="18" spans="1:16" x14ac:dyDescent="0.25">
      <c r="A18" t="s">
        <v>24</v>
      </c>
      <c r="C18">
        <v>550</v>
      </c>
      <c r="D18">
        <v>550</v>
      </c>
      <c r="G18">
        <f>SUM(C18:F18)</f>
        <v>1100</v>
      </c>
      <c r="I18">
        <f t="shared" si="1"/>
        <v>1421.2</v>
      </c>
    </row>
    <row r="19" spans="1:16" s="5" customFormat="1" x14ac:dyDescent="0.25">
      <c r="A19" s="5" t="s">
        <v>15</v>
      </c>
      <c r="C19" s="5">
        <f>SUM(C16:C18)</f>
        <v>3870</v>
      </c>
      <c r="D19" s="5">
        <f>SUM(D16:D18)</f>
        <v>3830</v>
      </c>
      <c r="G19" s="5">
        <f>SUM(C19:F19)</f>
        <v>7700</v>
      </c>
      <c r="I19">
        <f t="shared" si="1"/>
        <v>9948.4</v>
      </c>
      <c r="J19"/>
      <c r="K19"/>
    </row>
    <row r="20" spans="1:16" s="4" customFormat="1" x14ac:dyDescent="0.25">
      <c r="A20" s="4" t="s">
        <v>26</v>
      </c>
      <c r="C20" s="4">
        <f>C9+C13+C19</f>
        <v>4095</v>
      </c>
      <c r="D20" s="4">
        <f>D9+D13+D19</f>
        <v>4200</v>
      </c>
      <c r="G20" s="4">
        <f>G9+G13+G19</f>
        <v>8512</v>
      </c>
      <c r="H20" s="4">
        <v>1.292</v>
      </c>
      <c r="I20" s="4">
        <f t="shared" si="1"/>
        <v>10997.504000000001</v>
      </c>
      <c r="J20"/>
      <c r="K20"/>
    </row>
    <row r="21" spans="1:16" s="4" customFormat="1" x14ac:dyDescent="0.25"/>
    <row r="22" spans="1:16" s="1" customFormat="1" x14ac:dyDescent="0.25">
      <c r="A22" s="1" t="s">
        <v>6</v>
      </c>
    </row>
    <row r="23" spans="1:16" x14ac:dyDescent="0.25">
      <c r="A23" t="s">
        <v>10</v>
      </c>
      <c r="C23">
        <v>70</v>
      </c>
      <c r="D23">
        <v>70</v>
      </c>
      <c r="G23">
        <f>SUM(C23:F23)</f>
        <v>140</v>
      </c>
      <c r="I23">
        <f>G23*1.893</f>
        <v>265.02</v>
      </c>
    </row>
    <row r="24" spans="1:16" x14ac:dyDescent="0.25">
      <c r="A24" t="s">
        <v>21</v>
      </c>
      <c r="C24">
        <v>560</v>
      </c>
      <c r="D24">
        <v>560</v>
      </c>
      <c r="G24">
        <f>SUM(C24:F24)</f>
        <v>1120</v>
      </c>
      <c r="I24">
        <f t="shared" ref="I24:I26" si="3">G24*1.893</f>
        <v>2120.16</v>
      </c>
    </row>
    <row r="25" spans="1:16" x14ac:dyDescent="0.25">
      <c r="A25" t="s">
        <v>22</v>
      </c>
      <c r="C25">
        <v>60</v>
      </c>
      <c r="G25">
        <f>SUM(C25:F25)</f>
        <v>60</v>
      </c>
      <c r="I25">
        <f t="shared" si="3"/>
        <v>113.58</v>
      </c>
    </row>
    <row r="26" spans="1:16" s="4" customFormat="1" x14ac:dyDescent="0.25">
      <c r="A26" s="4" t="s">
        <v>15</v>
      </c>
      <c r="C26" s="4">
        <f>SUM(C23:C25)</f>
        <v>690</v>
      </c>
      <c r="D26" s="4">
        <f>SUM(D23:D25)</f>
        <v>630</v>
      </c>
      <c r="G26" s="4">
        <f>SUM(C26:F26)</f>
        <v>1320</v>
      </c>
      <c r="H26" s="4">
        <v>1.893</v>
      </c>
      <c r="I26">
        <f t="shared" si="3"/>
        <v>2498.7600000000002</v>
      </c>
      <c r="J26"/>
      <c r="K26"/>
    </row>
    <row r="27" spans="1:16" s="4" customFormat="1" x14ac:dyDescent="0.25"/>
    <row r="28" spans="1:16" s="1" customFormat="1" x14ac:dyDescent="0.25">
      <c r="A28" s="1" t="s">
        <v>7</v>
      </c>
    </row>
    <row r="29" spans="1:16" x14ac:dyDescent="0.25">
      <c r="A29" t="s">
        <v>24</v>
      </c>
      <c r="E29">
        <v>240</v>
      </c>
      <c r="G29">
        <f>SUM(E29:F29)</f>
        <v>240</v>
      </c>
      <c r="I29">
        <v>999.84</v>
      </c>
    </row>
    <row r="30" spans="1:16" s="4" customFormat="1" x14ac:dyDescent="0.25">
      <c r="A30" s="4" t="s">
        <v>15</v>
      </c>
      <c r="E30" s="4">
        <f>SUM(E29)</f>
        <v>240</v>
      </c>
      <c r="G30" s="4">
        <f>SUM(E30:F30)</f>
        <v>240</v>
      </c>
      <c r="H30" s="4">
        <v>4.1660000000000004</v>
      </c>
      <c r="I30" s="4">
        <f>G30*4.166</f>
        <v>999.84000000000015</v>
      </c>
    </row>
    <row r="31" spans="1:16" s="4" customFormat="1" x14ac:dyDescent="0.25"/>
    <row r="32" spans="1:16" s="1" customFormat="1" x14ac:dyDescent="0.25">
      <c r="A32" s="1" t="s">
        <v>8</v>
      </c>
    </row>
    <row r="33" spans="1:11" s="2" customFormat="1" x14ac:dyDescent="0.25">
      <c r="A33" s="98" t="s">
        <v>17</v>
      </c>
      <c r="C33" s="2">
        <v>300</v>
      </c>
      <c r="D33" s="2">
        <v>180</v>
      </c>
      <c r="G33" s="2">
        <f>SUM(C33:F33)</f>
        <v>480</v>
      </c>
      <c r="I33" s="2">
        <f>G33*1.041</f>
        <v>499.67999999999995</v>
      </c>
    </row>
    <row r="34" spans="1:11" s="4" customFormat="1" x14ac:dyDescent="0.25">
      <c r="A34" s="4" t="s">
        <v>15</v>
      </c>
      <c r="C34" s="4">
        <f>SUM(C33)</f>
        <v>300</v>
      </c>
      <c r="D34" s="4">
        <f>SUM(D33)</f>
        <v>180</v>
      </c>
      <c r="G34" s="4">
        <f>SUM(C34:F34)</f>
        <v>480</v>
      </c>
      <c r="H34" s="4">
        <v>1.0409999999999999</v>
      </c>
      <c r="I34" s="4">
        <f>G34*1.041</f>
        <v>499.67999999999995</v>
      </c>
    </row>
    <row r="36" spans="1:11" s="1" customFormat="1" x14ac:dyDescent="0.25">
      <c r="A36" s="1" t="s">
        <v>9</v>
      </c>
    </row>
    <row r="37" spans="1:11" x14ac:dyDescent="0.25">
      <c r="A37" t="s">
        <v>10</v>
      </c>
      <c r="C37">
        <v>60</v>
      </c>
      <c r="D37">
        <v>60</v>
      </c>
      <c r="G37">
        <f t="shared" ref="G37:G43" si="4">SUM(C37:F37)</f>
        <v>120</v>
      </c>
      <c r="I37">
        <f>G37*1.247</f>
        <v>149.64000000000001</v>
      </c>
    </row>
    <row r="38" spans="1:11" x14ac:dyDescent="0.25">
      <c r="A38" s="98" t="s">
        <v>18</v>
      </c>
      <c r="C38">
        <v>180</v>
      </c>
      <c r="D38">
        <v>120</v>
      </c>
      <c r="G38">
        <f t="shared" si="4"/>
        <v>300</v>
      </c>
      <c r="I38">
        <f t="shared" ref="I38:I43" si="5">G38*1.247</f>
        <v>374.1</v>
      </c>
    </row>
    <row r="39" spans="1:11" x14ac:dyDescent="0.25">
      <c r="A39" t="s">
        <v>22</v>
      </c>
      <c r="C39">
        <v>60</v>
      </c>
      <c r="D39">
        <v>60</v>
      </c>
      <c r="G39">
        <f t="shared" si="4"/>
        <v>120</v>
      </c>
      <c r="I39">
        <f t="shared" si="5"/>
        <v>149.64000000000001</v>
      </c>
    </row>
    <row r="40" spans="1:11" x14ac:dyDescent="0.25">
      <c r="A40" t="s">
        <v>23</v>
      </c>
      <c r="C40">
        <v>132</v>
      </c>
      <c r="D40">
        <v>132</v>
      </c>
      <c r="G40">
        <f t="shared" si="4"/>
        <v>264</v>
      </c>
      <c r="I40">
        <f t="shared" si="5"/>
        <v>329.20800000000003</v>
      </c>
    </row>
    <row r="41" spans="1:11" x14ac:dyDescent="0.25">
      <c r="A41" t="s">
        <v>13</v>
      </c>
      <c r="C41">
        <v>60</v>
      </c>
      <c r="D41">
        <v>60</v>
      </c>
      <c r="G41">
        <f t="shared" si="4"/>
        <v>120</v>
      </c>
      <c r="I41">
        <f t="shared" si="5"/>
        <v>149.64000000000001</v>
      </c>
    </row>
    <row r="42" spans="1:11" x14ac:dyDescent="0.25">
      <c r="A42" t="s">
        <v>24</v>
      </c>
      <c r="C42">
        <v>39</v>
      </c>
      <c r="D42">
        <v>39</v>
      </c>
      <c r="G42">
        <f t="shared" si="4"/>
        <v>78</v>
      </c>
      <c r="I42">
        <f t="shared" si="5"/>
        <v>97.266000000000005</v>
      </c>
    </row>
    <row r="43" spans="1:11" s="4" customFormat="1" x14ac:dyDescent="0.25">
      <c r="A43" s="4" t="s">
        <v>15</v>
      </c>
      <c r="C43" s="4">
        <f>SUM(C37:C42)</f>
        <v>531</v>
      </c>
      <c r="D43" s="4">
        <f>SUM(D37:D42)</f>
        <v>471</v>
      </c>
      <c r="G43" s="4">
        <f t="shared" si="4"/>
        <v>1002</v>
      </c>
      <c r="H43" s="4">
        <v>1.2470000000000001</v>
      </c>
      <c r="I43">
        <f t="shared" si="5"/>
        <v>1249.4940000000001</v>
      </c>
      <c r="J43"/>
      <c r="K43"/>
    </row>
    <row r="44" spans="1:11" s="4" customFormat="1" x14ac:dyDescent="0.25"/>
    <row r="45" spans="1:11" s="1" customFormat="1" x14ac:dyDescent="0.25">
      <c r="A45" s="1" t="s">
        <v>14</v>
      </c>
    </row>
    <row r="46" spans="1:11" x14ac:dyDescent="0.25">
      <c r="A46" t="s">
        <v>10</v>
      </c>
      <c r="E46">
        <v>440</v>
      </c>
      <c r="G46">
        <f t="shared" ref="G46:G53" si="6">SUM(E46:F46)</f>
        <v>440</v>
      </c>
      <c r="I46">
        <f>G46*3.219</f>
        <v>1416.36</v>
      </c>
    </row>
    <row r="47" spans="1:11" x14ac:dyDescent="0.25">
      <c r="A47" t="s">
        <v>18</v>
      </c>
      <c r="E47">
        <v>150</v>
      </c>
      <c r="G47">
        <f t="shared" si="6"/>
        <v>150</v>
      </c>
      <c r="I47">
        <f t="shared" ref="I47:I55" si="7">G47*3.219</f>
        <v>482.84999999999997</v>
      </c>
    </row>
    <row r="48" spans="1:11" s="3" customFormat="1" x14ac:dyDescent="0.25">
      <c r="A48" s="98" t="s">
        <v>20</v>
      </c>
      <c r="E48" s="3">
        <v>60</v>
      </c>
      <c r="G48" s="3">
        <f t="shared" si="6"/>
        <v>60</v>
      </c>
      <c r="I48">
        <f t="shared" si="7"/>
        <v>193.14</v>
      </c>
      <c r="J48"/>
      <c r="K48"/>
    </row>
    <row r="49" spans="1:11" x14ac:dyDescent="0.25">
      <c r="A49" s="3" t="s">
        <v>21</v>
      </c>
      <c r="E49" s="3">
        <v>990</v>
      </c>
      <c r="G49">
        <v>990</v>
      </c>
      <c r="I49">
        <f t="shared" si="7"/>
        <v>3186.81</v>
      </c>
    </row>
    <row r="50" spans="1:11" x14ac:dyDescent="0.25">
      <c r="A50" s="3" t="s">
        <v>22</v>
      </c>
      <c r="E50" s="3">
        <v>152</v>
      </c>
      <c r="G50">
        <v>152</v>
      </c>
      <c r="I50">
        <f t="shared" si="7"/>
        <v>489.28799999999995</v>
      </c>
    </row>
    <row r="51" spans="1:11" s="3" customFormat="1" x14ac:dyDescent="0.25">
      <c r="A51" s="3" t="s">
        <v>23</v>
      </c>
      <c r="E51" s="3">
        <v>300</v>
      </c>
      <c r="G51" s="3">
        <v>300</v>
      </c>
      <c r="I51">
        <f t="shared" si="7"/>
        <v>965.69999999999993</v>
      </c>
      <c r="J51"/>
      <c r="K51"/>
    </row>
    <row r="52" spans="1:11" x14ac:dyDescent="0.25">
      <c r="A52" s="3" t="s">
        <v>13</v>
      </c>
      <c r="E52" s="3">
        <v>160</v>
      </c>
      <c r="G52" s="3">
        <v>160</v>
      </c>
      <c r="I52">
        <f t="shared" si="7"/>
        <v>515.04</v>
      </c>
    </row>
    <row r="53" spans="1:11" x14ac:dyDescent="0.25">
      <c r="A53" s="3" t="s">
        <v>24</v>
      </c>
      <c r="E53" s="3">
        <v>350</v>
      </c>
      <c r="G53" s="3">
        <f t="shared" si="6"/>
        <v>350</v>
      </c>
      <c r="I53">
        <f t="shared" si="7"/>
        <v>1126.6499999999999</v>
      </c>
    </row>
    <row r="54" spans="1:11" x14ac:dyDescent="0.25">
      <c r="A54" s="98" t="s">
        <v>25</v>
      </c>
      <c r="E54" s="3">
        <v>100</v>
      </c>
      <c r="G54" s="3">
        <v>100</v>
      </c>
      <c r="I54">
        <f t="shared" si="7"/>
        <v>321.89999999999998</v>
      </c>
    </row>
    <row r="55" spans="1:11" s="4" customFormat="1" x14ac:dyDescent="0.25">
      <c r="A55" s="4" t="s">
        <v>15</v>
      </c>
      <c r="E55" s="4">
        <f>SUM(E46:E54)</f>
        <v>2702</v>
      </c>
      <c r="G55" s="4">
        <f>SUM(E55:F55)</f>
        <v>2702</v>
      </c>
      <c r="H55" s="4">
        <v>3.2189999999999999</v>
      </c>
      <c r="I55">
        <f t="shared" si="7"/>
        <v>8697.7379999999994</v>
      </c>
      <c r="J55"/>
      <c r="K55"/>
    </row>
    <row r="57" spans="1:11" x14ac:dyDescent="0.25">
      <c r="G57" t="s">
        <v>83</v>
      </c>
    </row>
    <row r="58" spans="1:11" s="1" customFormat="1" x14ac:dyDescent="0.25">
      <c r="A58" s="1" t="s">
        <v>90</v>
      </c>
    </row>
    <row r="59" spans="1:11" s="98" customFormat="1" x14ac:dyDescent="0.25">
      <c r="A59" s="98" t="s">
        <v>10</v>
      </c>
      <c r="C59" s="98">
        <f t="shared" ref="C59:C62" si="8">O14</f>
        <v>470</v>
      </c>
      <c r="I59" s="99">
        <f>P14</f>
        <v>3102</v>
      </c>
    </row>
    <row r="60" spans="1:11" s="98" customFormat="1" x14ac:dyDescent="0.25">
      <c r="A60" s="98" t="s">
        <v>21</v>
      </c>
      <c r="C60" s="98">
        <f t="shared" si="8"/>
        <v>3480</v>
      </c>
      <c r="I60" s="99">
        <f>P15</f>
        <v>22968</v>
      </c>
    </row>
    <row r="61" spans="1:11" s="98" customFormat="1" x14ac:dyDescent="0.25">
      <c r="A61" s="98" t="s">
        <v>24</v>
      </c>
      <c r="C61" s="98">
        <f t="shared" si="8"/>
        <v>595</v>
      </c>
      <c r="I61" s="99">
        <f>P16</f>
        <v>3927</v>
      </c>
    </row>
    <row r="62" spans="1:11" s="98" customFormat="1" x14ac:dyDescent="0.25">
      <c r="C62" s="98">
        <f t="shared" si="8"/>
        <v>4545</v>
      </c>
      <c r="I62" s="99">
        <f>P17</f>
        <v>29997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E37" sqref="E37"/>
    </sheetView>
  </sheetViews>
  <sheetFormatPr defaultRowHeight="15" x14ac:dyDescent="0.25"/>
  <cols>
    <col min="2" max="2" width="23.5703125" customWidth="1"/>
    <col min="3" max="3" width="14.7109375" customWidth="1"/>
    <col min="4" max="4" width="14.5703125" customWidth="1"/>
    <col min="5" max="5" width="11.42578125" customWidth="1"/>
    <col min="7" max="7" width="13.7109375" customWidth="1"/>
    <col min="8" max="8" width="15.85546875" customWidth="1"/>
    <col min="9" max="9" width="2.7109375" customWidth="1"/>
    <col min="10" max="10" width="14.85546875" customWidth="1"/>
  </cols>
  <sheetData>
    <row r="1" spans="1:10" s="100" customFormat="1" ht="18.75" x14ac:dyDescent="0.3">
      <c r="A1" s="101" t="s">
        <v>92</v>
      </c>
      <c r="B1" s="101"/>
      <c r="C1" s="101"/>
      <c r="D1" s="101"/>
      <c r="E1" s="101"/>
      <c r="F1" s="101"/>
      <c r="G1" s="101" t="s">
        <v>83</v>
      </c>
      <c r="H1" s="101"/>
      <c r="I1" s="101"/>
      <c r="J1" s="101"/>
    </row>
    <row r="2" spans="1:10" s="1" customFormat="1" x14ac:dyDescent="0.25">
      <c r="A2" s="102" t="s">
        <v>94</v>
      </c>
      <c r="B2" s="102"/>
      <c r="C2" s="102" t="s">
        <v>84</v>
      </c>
      <c r="D2" s="102" t="s">
        <v>85</v>
      </c>
      <c r="E2" s="102" t="s">
        <v>86</v>
      </c>
      <c r="F2" s="102" t="s">
        <v>87</v>
      </c>
      <c r="G2" s="102" t="s">
        <v>88</v>
      </c>
      <c r="H2" s="102" t="s">
        <v>89</v>
      </c>
      <c r="I2" s="102"/>
      <c r="J2" s="102" t="s">
        <v>95</v>
      </c>
    </row>
    <row r="3" spans="1:10" x14ac:dyDescent="0.25">
      <c r="A3" s="103" t="s">
        <v>12</v>
      </c>
      <c r="B3" s="103"/>
      <c r="C3" s="103">
        <v>251.94</v>
      </c>
      <c r="D3" s="103"/>
      <c r="E3" s="103"/>
      <c r="F3" s="103"/>
      <c r="G3" s="103">
        <v>329.21</v>
      </c>
      <c r="H3" s="103">
        <v>965.7</v>
      </c>
      <c r="I3" s="103"/>
      <c r="J3" s="104">
        <v>1546.85</v>
      </c>
    </row>
    <row r="4" spans="1:10" x14ac:dyDescent="0.25">
      <c r="A4" s="103" t="s">
        <v>22</v>
      </c>
      <c r="B4" s="103"/>
      <c r="C4" s="103">
        <v>77.52</v>
      </c>
      <c r="D4" s="103">
        <v>113.58</v>
      </c>
      <c r="E4" s="103"/>
      <c r="F4" s="103"/>
      <c r="G4" s="103">
        <v>149.63999999999999</v>
      </c>
      <c r="H4" s="103">
        <v>489.29</v>
      </c>
      <c r="I4" s="103"/>
      <c r="J4" s="103">
        <v>830.03</v>
      </c>
    </row>
    <row r="5" spans="1:10" x14ac:dyDescent="0.25">
      <c r="A5" s="103" t="s">
        <v>19</v>
      </c>
      <c r="B5" s="103"/>
      <c r="C5" s="103">
        <v>351.42</v>
      </c>
      <c r="D5" s="103"/>
      <c r="E5" s="103"/>
      <c r="F5" s="103"/>
      <c r="G5" s="103"/>
      <c r="H5" s="103"/>
      <c r="I5" s="103"/>
      <c r="J5" s="103">
        <v>351.42</v>
      </c>
    </row>
    <row r="6" spans="1:10" x14ac:dyDescent="0.25">
      <c r="A6" s="103" t="s">
        <v>13</v>
      </c>
      <c r="B6" s="103"/>
      <c r="C6" s="103">
        <v>155.04</v>
      </c>
      <c r="D6" s="103"/>
      <c r="E6" s="103"/>
      <c r="F6" s="103"/>
      <c r="G6" s="103">
        <v>149.63999999999999</v>
      </c>
      <c r="H6" s="103">
        <v>515.04</v>
      </c>
      <c r="I6" s="103"/>
      <c r="J6" s="103">
        <v>819.72</v>
      </c>
    </row>
    <row r="7" spans="1:10" x14ac:dyDescent="0.25">
      <c r="A7" s="103" t="s">
        <v>96</v>
      </c>
      <c r="B7" s="103"/>
      <c r="C7" s="104">
        <v>1556.86</v>
      </c>
      <c r="D7" s="103"/>
      <c r="E7" s="103">
        <v>999.84</v>
      </c>
      <c r="F7" s="103"/>
      <c r="G7" s="103">
        <v>97.27</v>
      </c>
      <c r="H7" s="104">
        <v>1126.6500000000001</v>
      </c>
      <c r="I7" s="103"/>
      <c r="J7" s="104">
        <v>3780.62</v>
      </c>
    </row>
    <row r="8" spans="1:10" x14ac:dyDescent="0.25">
      <c r="A8" s="103" t="s">
        <v>97</v>
      </c>
      <c r="B8" s="103"/>
      <c r="C8" s="103">
        <v>77.52</v>
      </c>
      <c r="D8" s="103"/>
      <c r="E8" s="103"/>
      <c r="F8" s="103"/>
      <c r="G8" s="103"/>
      <c r="H8" s="103"/>
      <c r="I8" s="103"/>
      <c r="J8" s="103">
        <v>77.52</v>
      </c>
    </row>
    <row r="9" spans="1:10" x14ac:dyDescent="0.25">
      <c r="A9" s="103" t="s">
        <v>10</v>
      </c>
      <c r="B9" s="103"/>
      <c r="C9" s="104">
        <v>1033.5999999999999</v>
      </c>
      <c r="D9" s="103">
        <v>265.02</v>
      </c>
      <c r="E9" s="103"/>
      <c r="F9" s="103"/>
      <c r="G9" s="103">
        <v>149.63999999999999</v>
      </c>
      <c r="H9" s="104">
        <v>1416.36</v>
      </c>
      <c r="I9" s="103"/>
      <c r="J9" s="104">
        <v>2864.62</v>
      </c>
    </row>
    <row r="10" spans="1:10" x14ac:dyDescent="0.25">
      <c r="A10" s="103" t="s">
        <v>21</v>
      </c>
      <c r="B10" s="103"/>
      <c r="C10" s="104">
        <v>7493.6</v>
      </c>
      <c r="D10" s="104">
        <v>2120.16</v>
      </c>
      <c r="E10" s="103"/>
      <c r="F10" s="103"/>
      <c r="G10" s="103"/>
      <c r="H10" s="104">
        <v>3186.81</v>
      </c>
      <c r="I10" s="103"/>
      <c r="J10" s="104">
        <v>12800.57</v>
      </c>
    </row>
    <row r="11" spans="1:10" x14ac:dyDescent="0.25">
      <c r="A11" s="103" t="s">
        <v>17</v>
      </c>
      <c r="B11" s="103"/>
      <c r="C11" s="103"/>
      <c r="D11" s="103"/>
      <c r="E11" s="103"/>
      <c r="F11" s="103">
        <v>499.86</v>
      </c>
      <c r="G11" s="103"/>
      <c r="H11" s="103"/>
      <c r="I11" s="103"/>
      <c r="J11" s="103">
        <v>499.86</v>
      </c>
    </row>
    <row r="12" spans="1:10" x14ac:dyDescent="0.25">
      <c r="A12" s="103" t="s">
        <v>18</v>
      </c>
      <c r="B12" s="103"/>
      <c r="C12" s="103"/>
      <c r="D12" s="103"/>
      <c r="E12" s="103"/>
      <c r="F12" s="103"/>
      <c r="G12" s="103">
        <v>374.1</v>
      </c>
      <c r="H12" s="103">
        <v>482.85</v>
      </c>
      <c r="I12" s="103"/>
      <c r="J12" s="103">
        <v>856.95</v>
      </c>
    </row>
    <row r="13" spans="1:10" x14ac:dyDescent="0.25">
      <c r="A13" s="103" t="s">
        <v>20</v>
      </c>
      <c r="B13" s="103"/>
      <c r="C13" s="103"/>
      <c r="D13" s="103"/>
      <c r="E13" s="103"/>
      <c r="F13" s="103"/>
      <c r="G13" s="103"/>
      <c r="H13" s="103">
        <v>193.14</v>
      </c>
      <c r="I13" s="103"/>
      <c r="J13" s="103">
        <v>193.14</v>
      </c>
    </row>
    <row r="14" spans="1:10" x14ac:dyDescent="0.25">
      <c r="A14" s="103" t="s">
        <v>25</v>
      </c>
      <c r="B14" s="103"/>
      <c r="C14" s="103"/>
      <c r="D14" s="103"/>
      <c r="E14" s="103"/>
      <c r="F14" s="103"/>
      <c r="G14" s="103"/>
      <c r="H14" s="103">
        <v>321.89999999999998</v>
      </c>
      <c r="I14" s="103"/>
      <c r="J14" s="103">
        <v>321.89999999999998</v>
      </c>
    </row>
    <row r="15" spans="1:10" s="1" customFormat="1" x14ac:dyDescent="0.25">
      <c r="A15" s="102" t="s">
        <v>15</v>
      </c>
      <c r="B15" s="102"/>
      <c r="C15" s="105">
        <v>10997.5</v>
      </c>
      <c r="D15" s="105">
        <v>2498.7600000000002</v>
      </c>
      <c r="E15" s="102">
        <v>999.84</v>
      </c>
      <c r="F15" s="102">
        <v>499.86</v>
      </c>
      <c r="G15" s="105">
        <v>1249.49</v>
      </c>
      <c r="H15" s="105">
        <v>8697.74</v>
      </c>
      <c r="I15" s="102"/>
      <c r="J15" s="105">
        <v>24943.200000000001</v>
      </c>
    </row>
    <row r="16" spans="1:10" x14ac:dyDescent="0.25">
      <c r="A16" s="103"/>
      <c r="B16" s="103"/>
      <c r="C16" s="103"/>
      <c r="D16" s="103"/>
      <c r="E16" s="103"/>
      <c r="F16" s="103"/>
      <c r="G16" s="103"/>
      <c r="H16" s="103"/>
      <c r="I16" s="103"/>
      <c r="J16" s="103"/>
    </row>
    <row r="17" spans="1:10" s="1" customFormat="1" x14ac:dyDescent="0.25">
      <c r="A17" s="102" t="s">
        <v>90</v>
      </c>
      <c r="B17" s="102"/>
      <c r="C17" s="102"/>
      <c r="D17" s="102"/>
      <c r="E17" s="102"/>
      <c r="F17" s="102"/>
      <c r="G17" s="102"/>
      <c r="H17" s="102"/>
      <c r="I17" s="102"/>
      <c r="J17" s="102"/>
    </row>
    <row r="18" spans="1:10" x14ac:dyDescent="0.25">
      <c r="A18" s="103" t="s">
        <v>10</v>
      </c>
      <c r="B18" s="103"/>
      <c r="C18" s="103"/>
      <c r="D18" s="103"/>
      <c r="E18" s="103"/>
      <c r="F18" s="103"/>
      <c r="G18" s="103"/>
      <c r="H18" s="103"/>
      <c r="I18" s="103"/>
      <c r="J18" s="104">
        <v>3102</v>
      </c>
    </row>
    <row r="19" spans="1:10" x14ac:dyDescent="0.25">
      <c r="A19" s="103" t="s">
        <v>21</v>
      </c>
      <c r="B19" s="103"/>
      <c r="C19" s="103"/>
      <c r="D19" s="103"/>
      <c r="E19" s="103"/>
      <c r="F19" s="103"/>
      <c r="G19" s="103"/>
      <c r="H19" s="103"/>
      <c r="I19" s="103"/>
      <c r="J19" s="104">
        <v>22968</v>
      </c>
    </row>
    <row r="20" spans="1:10" x14ac:dyDescent="0.25">
      <c r="A20" s="103" t="s">
        <v>24</v>
      </c>
      <c r="B20" s="103"/>
      <c r="C20" s="103"/>
      <c r="D20" s="103"/>
      <c r="E20" s="103"/>
      <c r="F20" s="103"/>
      <c r="G20" s="103"/>
      <c r="H20" s="103"/>
      <c r="I20" s="103"/>
      <c r="J20" s="104">
        <v>3927</v>
      </c>
    </row>
    <row r="21" spans="1:10" s="1" customFormat="1" x14ac:dyDescent="0.25">
      <c r="A21" s="102" t="s">
        <v>15</v>
      </c>
      <c r="B21" s="102"/>
      <c r="C21" s="102"/>
      <c r="D21" s="102"/>
      <c r="E21" s="102"/>
      <c r="F21" s="102"/>
      <c r="G21" s="102"/>
      <c r="H21" s="102"/>
      <c r="I21" s="102"/>
      <c r="J21" s="105">
        <v>29997</v>
      </c>
    </row>
    <row r="23" spans="1:10" x14ac:dyDescent="0.25">
      <c r="A23" t="s">
        <v>98</v>
      </c>
    </row>
    <row r="24" spans="1:10" x14ac:dyDescent="0.25">
      <c r="A24" t="s">
        <v>99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3"/>
  <sheetViews>
    <sheetView topLeftCell="C1" workbookViewId="0">
      <selection activeCell="H39" sqref="H39"/>
    </sheetView>
  </sheetViews>
  <sheetFormatPr defaultColWidth="9" defaultRowHeight="12" x14ac:dyDescent="0.2"/>
  <cols>
    <col min="1" max="1" width="5" style="96" customWidth="1"/>
    <col min="2" max="2" width="13.42578125" style="96" customWidth="1"/>
    <col min="3" max="3" width="9" style="96" customWidth="1"/>
    <col min="4" max="4" width="11.7109375" style="96" customWidth="1"/>
    <col min="5" max="5" width="6.140625" style="96" customWidth="1"/>
    <col min="6" max="6" width="10.28515625" style="96" customWidth="1"/>
    <col min="7" max="7" width="9" style="96" customWidth="1"/>
    <col min="8" max="8" width="8.28515625" style="96" customWidth="1"/>
    <col min="9" max="13" width="9" style="96" customWidth="1"/>
    <col min="14" max="14" width="7.5703125" style="96" customWidth="1"/>
    <col min="15" max="20" width="9" style="96"/>
    <col min="21" max="24" width="9" style="96" customWidth="1"/>
    <col min="25" max="256" width="9" style="96"/>
    <col min="257" max="257" width="5" style="96" customWidth="1"/>
    <col min="258" max="258" width="12.28515625" style="96" customWidth="1"/>
    <col min="259" max="259" width="9" style="96" customWidth="1"/>
    <col min="260" max="260" width="11.7109375" style="96" customWidth="1"/>
    <col min="261" max="261" width="6.140625" style="96" customWidth="1"/>
    <col min="262" max="262" width="10.28515625" style="96" customWidth="1"/>
    <col min="263" max="263" width="9" style="96" customWidth="1"/>
    <col min="264" max="264" width="8.28515625" style="96" customWidth="1"/>
    <col min="265" max="269" width="9" style="96" customWidth="1"/>
    <col min="270" max="270" width="7.5703125" style="96" customWidth="1"/>
    <col min="271" max="512" width="9" style="96"/>
    <col min="513" max="513" width="5" style="96" customWidth="1"/>
    <col min="514" max="514" width="12.28515625" style="96" customWidth="1"/>
    <col min="515" max="515" width="9" style="96" customWidth="1"/>
    <col min="516" max="516" width="11.7109375" style="96" customWidth="1"/>
    <col min="517" max="517" width="6.140625" style="96" customWidth="1"/>
    <col min="518" max="518" width="10.28515625" style="96" customWidth="1"/>
    <col min="519" max="519" width="9" style="96" customWidth="1"/>
    <col min="520" max="520" width="8.28515625" style="96" customWidth="1"/>
    <col min="521" max="525" width="9" style="96" customWidth="1"/>
    <col min="526" max="526" width="7.5703125" style="96" customWidth="1"/>
    <col min="527" max="768" width="9" style="96"/>
    <col min="769" max="769" width="5" style="96" customWidth="1"/>
    <col min="770" max="770" width="12.28515625" style="96" customWidth="1"/>
    <col min="771" max="771" width="9" style="96" customWidth="1"/>
    <col min="772" max="772" width="11.7109375" style="96" customWidth="1"/>
    <col min="773" max="773" width="6.140625" style="96" customWidth="1"/>
    <col min="774" max="774" width="10.28515625" style="96" customWidth="1"/>
    <col min="775" max="775" width="9" style="96" customWidth="1"/>
    <col min="776" max="776" width="8.28515625" style="96" customWidth="1"/>
    <col min="777" max="781" width="9" style="96" customWidth="1"/>
    <col min="782" max="782" width="7.5703125" style="96" customWidth="1"/>
    <col min="783" max="1024" width="9" style="96"/>
    <col min="1025" max="1025" width="5" style="96" customWidth="1"/>
    <col min="1026" max="1026" width="12.28515625" style="96" customWidth="1"/>
    <col min="1027" max="1027" width="9" style="96" customWidth="1"/>
    <col min="1028" max="1028" width="11.7109375" style="96" customWidth="1"/>
    <col min="1029" max="1029" width="6.140625" style="96" customWidth="1"/>
    <col min="1030" max="1030" width="10.28515625" style="96" customWidth="1"/>
    <col min="1031" max="1031" width="9" style="96" customWidth="1"/>
    <col min="1032" max="1032" width="8.28515625" style="96" customWidth="1"/>
    <col min="1033" max="1037" width="9" style="96" customWidth="1"/>
    <col min="1038" max="1038" width="7.5703125" style="96" customWidth="1"/>
    <col min="1039" max="1280" width="9" style="96"/>
    <col min="1281" max="1281" width="5" style="96" customWidth="1"/>
    <col min="1282" max="1282" width="12.28515625" style="96" customWidth="1"/>
    <col min="1283" max="1283" width="9" style="96" customWidth="1"/>
    <col min="1284" max="1284" width="11.7109375" style="96" customWidth="1"/>
    <col min="1285" max="1285" width="6.140625" style="96" customWidth="1"/>
    <col min="1286" max="1286" width="10.28515625" style="96" customWidth="1"/>
    <col min="1287" max="1287" width="9" style="96" customWidth="1"/>
    <col min="1288" max="1288" width="8.28515625" style="96" customWidth="1"/>
    <col min="1289" max="1293" width="9" style="96" customWidth="1"/>
    <col min="1294" max="1294" width="7.5703125" style="96" customWidth="1"/>
    <col min="1295" max="1536" width="9" style="96"/>
    <col min="1537" max="1537" width="5" style="96" customWidth="1"/>
    <col min="1538" max="1538" width="12.28515625" style="96" customWidth="1"/>
    <col min="1539" max="1539" width="9" style="96" customWidth="1"/>
    <col min="1540" max="1540" width="11.7109375" style="96" customWidth="1"/>
    <col min="1541" max="1541" width="6.140625" style="96" customWidth="1"/>
    <col min="1542" max="1542" width="10.28515625" style="96" customWidth="1"/>
    <col min="1543" max="1543" width="9" style="96" customWidth="1"/>
    <col min="1544" max="1544" width="8.28515625" style="96" customWidth="1"/>
    <col min="1545" max="1549" width="9" style="96" customWidth="1"/>
    <col min="1550" max="1550" width="7.5703125" style="96" customWidth="1"/>
    <col min="1551" max="1792" width="9" style="96"/>
    <col min="1793" max="1793" width="5" style="96" customWidth="1"/>
    <col min="1794" max="1794" width="12.28515625" style="96" customWidth="1"/>
    <col min="1795" max="1795" width="9" style="96" customWidth="1"/>
    <col min="1796" max="1796" width="11.7109375" style="96" customWidth="1"/>
    <col min="1797" max="1797" width="6.140625" style="96" customWidth="1"/>
    <col min="1798" max="1798" width="10.28515625" style="96" customWidth="1"/>
    <col min="1799" max="1799" width="9" style="96" customWidth="1"/>
    <col min="1800" max="1800" width="8.28515625" style="96" customWidth="1"/>
    <col min="1801" max="1805" width="9" style="96" customWidth="1"/>
    <col min="1806" max="1806" width="7.5703125" style="96" customWidth="1"/>
    <col min="1807" max="2048" width="9" style="96"/>
    <col min="2049" max="2049" width="5" style="96" customWidth="1"/>
    <col min="2050" max="2050" width="12.28515625" style="96" customWidth="1"/>
    <col min="2051" max="2051" width="9" style="96" customWidth="1"/>
    <col min="2052" max="2052" width="11.7109375" style="96" customWidth="1"/>
    <col min="2053" max="2053" width="6.140625" style="96" customWidth="1"/>
    <col min="2054" max="2054" width="10.28515625" style="96" customWidth="1"/>
    <col min="2055" max="2055" width="9" style="96" customWidth="1"/>
    <col min="2056" max="2056" width="8.28515625" style="96" customWidth="1"/>
    <col min="2057" max="2061" width="9" style="96" customWidth="1"/>
    <col min="2062" max="2062" width="7.5703125" style="96" customWidth="1"/>
    <col min="2063" max="2304" width="9" style="96"/>
    <col min="2305" max="2305" width="5" style="96" customWidth="1"/>
    <col min="2306" max="2306" width="12.28515625" style="96" customWidth="1"/>
    <col min="2307" max="2307" width="9" style="96" customWidth="1"/>
    <col min="2308" max="2308" width="11.7109375" style="96" customWidth="1"/>
    <col min="2309" max="2309" width="6.140625" style="96" customWidth="1"/>
    <col min="2310" max="2310" width="10.28515625" style="96" customWidth="1"/>
    <col min="2311" max="2311" width="9" style="96" customWidth="1"/>
    <col min="2312" max="2312" width="8.28515625" style="96" customWidth="1"/>
    <col min="2313" max="2317" width="9" style="96" customWidth="1"/>
    <col min="2318" max="2318" width="7.5703125" style="96" customWidth="1"/>
    <col min="2319" max="2560" width="9" style="96"/>
    <col min="2561" max="2561" width="5" style="96" customWidth="1"/>
    <col min="2562" max="2562" width="12.28515625" style="96" customWidth="1"/>
    <col min="2563" max="2563" width="9" style="96" customWidth="1"/>
    <col min="2564" max="2564" width="11.7109375" style="96" customWidth="1"/>
    <col min="2565" max="2565" width="6.140625" style="96" customWidth="1"/>
    <col min="2566" max="2566" width="10.28515625" style="96" customWidth="1"/>
    <col min="2567" max="2567" width="9" style="96" customWidth="1"/>
    <col min="2568" max="2568" width="8.28515625" style="96" customWidth="1"/>
    <col min="2569" max="2573" width="9" style="96" customWidth="1"/>
    <col min="2574" max="2574" width="7.5703125" style="96" customWidth="1"/>
    <col min="2575" max="2816" width="9" style="96"/>
    <col min="2817" max="2817" width="5" style="96" customWidth="1"/>
    <col min="2818" max="2818" width="12.28515625" style="96" customWidth="1"/>
    <col min="2819" max="2819" width="9" style="96" customWidth="1"/>
    <col min="2820" max="2820" width="11.7109375" style="96" customWidth="1"/>
    <col min="2821" max="2821" width="6.140625" style="96" customWidth="1"/>
    <col min="2822" max="2822" width="10.28515625" style="96" customWidth="1"/>
    <col min="2823" max="2823" width="9" style="96" customWidth="1"/>
    <col min="2824" max="2824" width="8.28515625" style="96" customWidth="1"/>
    <col min="2825" max="2829" width="9" style="96" customWidth="1"/>
    <col min="2830" max="2830" width="7.5703125" style="96" customWidth="1"/>
    <col min="2831" max="3072" width="9" style="96"/>
    <col min="3073" max="3073" width="5" style="96" customWidth="1"/>
    <col min="3074" max="3074" width="12.28515625" style="96" customWidth="1"/>
    <col min="3075" max="3075" width="9" style="96" customWidth="1"/>
    <col min="3076" max="3076" width="11.7109375" style="96" customWidth="1"/>
    <col min="3077" max="3077" width="6.140625" style="96" customWidth="1"/>
    <col min="3078" max="3078" width="10.28515625" style="96" customWidth="1"/>
    <col min="3079" max="3079" width="9" style="96" customWidth="1"/>
    <col min="3080" max="3080" width="8.28515625" style="96" customWidth="1"/>
    <col min="3081" max="3085" width="9" style="96" customWidth="1"/>
    <col min="3086" max="3086" width="7.5703125" style="96" customWidth="1"/>
    <col min="3087" max="3328" width="9" style="96"/>
    <col min="3329" max="3329" width="5" style="96" customWidth="1"/>
    <col min="3330" max="3330" width="12.28515625" style="96" customWidth="1"/>
    <col min="3331" max="3331" width="9" style="96" customWidth="1"/>
    <col min="3332" max="3332" width="11.7109375" style="96" customWidth="1"/>
    <col min="3333" max="3333" width="6.140625" style="96" customWidth="1"/>
    <col min="3334" max="3334" width="10.28515625" style="96" customWidth="1"/>
    <col min="3335" max="3335" width="9" style="96" customWidth="1"/>
    <col min="3336" max="3336" width="8.28515625" style="96" customWidth="1"/>
    <col min="3337" max="3341" width="9" style="96" customWidth="1"/>
    <col min="3342" max="3342" width="7.5703125" style="96" customWidth="1"/>
    <col min="3343" max="3584" width="9" style="96"/>
    <col min="3585" max="3585" width="5" style="96" customWidth="1"/>
    <col min="3586" max="3586" width="12.28515625" style="96" customWidth="1"/>
    <col min="3587" max="3587" width="9" style="96" customWidth="1"/>
    <col min="3588" max="3588" width="11.7109375" style="96" customWidth="1"/>
    <col min="3589" max="3589" width="6.140625" style="96" customWidth="1"/>
    <col min="3590" max="3590" width="10.28515625" style="96" customWidth="1"/>
    <col min="3591" max="3591" width="9" style="96" customWidth="1"/>
    <col min="3592" max="3592" width="8.28515625" style="96" customWidth="1"/>
    <col min="3593" max="3597" width="9" style="96" customWidth="1"/>
    <col min="3598" max="3598" width="7.5703125" style="96" customWidth="1"/>
    <col min="3599" max="3840" width="9" style="96"/>
    <col min="3841" max="3841" width="5" style="96" customWidth="1"/>
    <col min="3842" max="3842" width="12.28515625" style="96" customWidth="1"/>
    <col min="3843" max="3843" width="9" style="96" customWidth="1"/>
    <col min="3844" max="3844" width="11.7109375" style="96" customWidth="1"/>
    <col min="3845" max="3845" width="6.140625" style="96" customWidth="1"/>
    <col min="3846" max="3846" width="10.28515625" style="96" customWidth="1"/>
    <col min="3847" max="3847" width="9" style="96" customWidth="1"/>
    <col min="3848" max="3848" width="8.28515625" style="96" customWidth="1"/>
    <col min="3849" max="3853" width="9" style="96" customWidth="1"/>
    <col min="3854" max="3854" width="7.5703125" style="96" customWidth="1"/>
    <col min="3855" max="4096" width="9" style="96"/>
    <col min="4097" max="4097" width="5" style="96" customWidth="1"/>
    <col min="4098" max="4098" width="12.28515625" style="96" customWidth="1"/>
    <col min="4099" max="4099" width="9" style="96" customWidth="1"/>
    <col min="4100" max="4100" width="11.7109375" style="96" customWidth="1"/>
    <col min="4101" max="4101" width="6.140625" style="96" customWidth="1"/>
    <col min="4102" max="4102" width="10.28515625" style="96" customWidth="1"/>
    <col min="4103" max="4103" width="9" style="96" customWidth="1"/>
    <col min="4104" max="4104" width="8.28515625" style="96" customWidth="1"/>
    <col min="4105" max="4109" width="9" style="96" customWidth="1"/>
    <col min="4110" max="4110" width="7.5703125" style="96" customWidth="1"/>
    <col min="4111" max="4352" width="9" style="96"/>
    <col min="4353" max="4353" width="5" style="96" customWidth="1"/>
    <col min="4354" max="4354" width="12.28515625" style="96" customWidth="1"/>
    <col min="4355" max="4355" width="9" style="96" customWidth="1"/>
    <col min="4356" max="4356" width="11.7109375" style="96" customWidth="1"/>
    <col min="4357" max="4357" width="6.140625" style="96" customWidth="1"/>
    <col min="4358" max="4358" width="10.28515625" style="96" customWidth="1"/>
    <col min="4359" max="4359" width="9" style="96" customWidth="1"/>
    <col min="4360" max="4360" width="8.28515625" style="96" customWidth="1"/>
    <col min="4361" max="4365" width="9" style="96" customWidth="1"/>
    <col min="4366" max="4366" width="7.5703125" style="96" customWidth="1"/>
    <col min="4367" max="4608" width="9" style="96"/>
    <col min="4609" max="4609" width="5" style="96" customWidth="1"/>
    <col min="4610" max="4610" width="12.28515625" style="96" customWidth="1"/>
    <col min="4611" max="4611" width="9" style="96" customWidth="1"/>
    <col min="4612" max="4612" width="11.7109375" style="96" customWidth="1"/>
    <col min="4613" max="4613" width="6.140625" style="96" customWidth="1"/>
    <col min="4614" max="4614" width="10.28515625" style="96" customWidth="1"/>
    <col min="4615" max="4615" width="9" style="96" customWidth="1"/>
    <col min="4616" max="4616" width="8.28515625" style="96" customWidth="1"/>
    <col min="4617" max="4621" width="9" style="96" customWidth="1"/>
    <col min="4622" max="4622" width="7.5703125" style="96" customWidth="1"/>
    <col min="4623" max="4864" width="9" style="96"/>
    <col min="4865" max="4865" width="5" style="96" customWidth="1"/>
    <col min="4866" max="4866" width="12.28515625" style="96" customWidth="1"/>
    <col min="4867" max="4867" width="9" style="96" customWidth="1"/>
    <col min="4868" max="4868" width="11.7109375" style="96" customWidth="1"/>
    <col min="4869" max="4869" width="6.140625" style="96" customWidth="1"/>
    <col min="4870" max="4870" width="10.28515625" style="96" customWidth="1"/>
    <col min="4871" max="4871" width="9" style="96" customWidth="1"/>
    <col min="4872" max="4872" width="8.28515625" style="96" customWidth="1"/>
    <col min="4873" max="4877" width="9" style="96" customWidth="1"/>
    <col min="4878" max="4878" width="7.5703125" style="96" customWidth="1"/>
    <col min="4879" max="5120" width="9" style="96"/>
    <col min="5121" max="5121" width="5" style="96" customWidth="1"/>
    <col min="5122" max="5122" width="12.28515625" style="96" customWidth="1"/>
    <col min="5123" max="5123" width="9" style="96" customWidth="1"/>
    <col min="5124" max="5124" width="11.7109375" style="96" customWidth="1"/>
    <col min="5125" max="5125" width="6.140625" style="96" customWidth="1"/>
    <col min="5126" max="5126" width="10.28515625" style="96" customWidth="1"/>
    <col min="5127" max="5127" width="9" style="96" customWidth="1"/>
    <col min="5128" max="5128" width="8.28515625" style="96" customWidth="1"/>
    <col min="5129" max="5133" width="9" style="96" customWidth="1"/>
    <col min="5134" max="5134" width="7.5703125" style="96" customWidth="1"/>
    <col min="5135" max="5376" width="9" style="96"/>
    <col min="5377" max="5377" width="5" style="96" customWidth="1"/>
    <col min="5378" max="5378" width="12.28515625" style="96" customWidth="1"/>
    <col min="5379" max="5379" width="9" style="96" customWidth="1"/>
    <col min="5380" max="5380" width="11.7109375" style="96" customWidth="1"/>
    <col min="5381" max="5381" width="6.140625" style="96" customWidth="1"/>
    <col min="5382" max="5382" width="10.28515625" style="96" customWidth="1"/>
    <col min="5383" max="5383" width="9" style="96" customWidth="1"/>
    <col min="5384" max="5384" width="8.28515625" style="96" customWidth="1"/>
    <col min="5385" max="5389" width="9" style="96" customWidth="1"/>
    <col min="5390" max="5390" width="7.5703125" style="96" customWidth="1"/>
    <col min="5391" max="5632" width="9" style="96"/>
    <col min="5633" max="5633" width="5" style="96" customWidth="1"/>
    <col min="5634" max="5634" width="12.28515625" style="96" customWidth="1"/>
    <col min="5635" max="5635" width="9" style="96" customWidth="1"/>
    <col min="5636" max="5636" width="11.7109375" style="96" customWidth="1"/>
    <col min="5637" max="5637" width="6.140625" style="96" customWidth="1"/>
    <col min="5638" max="5638" width="10.28515625" style="96" customWidth="1"/>
    <col min="5639" max="5639" width="9" style="96" customWidth="1"/>
    <col min="5640" max="5640" width="8.28515625" style="96" customWidth="1"/>
    <col min="5641" max="5645" width="9" style="96" customWidth="1"/>
    <col min="5646" max="5646" width="7.5703125" style="96" customWidth="1"/>
    <col min="5647" max="5888" width="9" style="96"/>
    <col min="5889" max="5889" width="5" style="96" customWidth="1"/>
    <col min="5890" max="5890" width="12.28515625" style="96" customWidth="1"/>
    <col min="5891" max="5891" width="9" style="96" customWidth="1"/>
    <col min="5892" max="5892" width="11.7109375" style="96" customWidth="1"/>
    <col min="5893" max="5893" width="6.140625" style="96" customWidth="1"/>
    <col min="5894" max="5894" width="10.28515625" style="96" customWidth="1"/>
    <col min="5895" max="5895" width="9" style="96" customWidth="1"/>
    <col min="5896" max="5896" width="8.28515625" style="96" customWidth="1"/>
    <col min="5897" max="5901" width="9" style="96" customWidth="1"/>
    <col min="5902" max="5902" width="7.5703125" style="96" customWidth="1"/>
    <col min="5903" max="6144" width="9" style="96"/>
    <col min="6145" max="6145" width="5" style="96" customWidth="1"/>
    <col min="6146" max="6146" width="12.28515625" style="96" customWidth="1"/>
    <col min="6147" max="6147" width="9" style="96" customWidth="1"/>
    <col min="6148" max="6148" width="11.7109375" style="96" customWidth="1"/>
    <col min="6149" max="6149" width="6.140625" style="96" customWidth="1"/>
    <col min="6150" max="6150" width="10.28515625" style="96" customWidth="1"/>
    <col min="6151" max="6151" width="9" style="96" customWidth="1"/>
    <col min="6152" max="6152" width="8.28515625" style="96" customWidth="1"/>
    <col min="6153" max="6157" width="9" style="96" customWidth="1"/>
    <col min="6158" max="6158" width="7.5703125" style="96" customWidth="1"/>
    <col min="6159" max="6400" width="9" style="96"/>
    <col min="6401" max="6401" width="5" style="96" customWidth="1"/>
    <col min="6402" max="6402" width="12.28515625" style="96" customWidth="1"/>
    <col min="6403" max="6403" width="9" style="96" customWidth="1"/>
    <col min="6404" max="6404" width="11.7109375" style="96" customWidth="1"/>
    <col min="6405" max="6405" width="6.140625" style="96" customWidth="1"/>
    <col min="6406" max="6406" width="10.28515625" style="96" customWidth="1"/>
    <col min="6407" max="6407" width="9" style="96" customWidth="1"/>
    <col min="6408" max="6408" width="8.28515625" style="96" customWidth="1"/>
    <col min="6409" max="6413" width="9" style="96" customWidth="1"/>
    <col min="6414" max="6414" width="7.5703125" style="96" customWidth="1"/>
    <col min="6415" max="6656" width="9" style="96"/>
    <col min="6657" max="6657" width="5" style="96" customWidth="1"/>
    <col min="6658" max="6658" width="12.28515625" style="96" customWidth="1"/>
    <col min="6659" max="6659" width="9" style="96" customWidth="1"/>
    <col min="6660" max="6660" width="11.7109375" style="96" customWidth="1"/>
    <col min="6661" max="6661" width="6.140625" style="96" customWidth="1"/>
    <col min="6662" max="6662" width="10.28515625" style="96" customWidth="1"/>
    <col min="6663" max="6663" width="9" style="96" customWidth="1"/>
    <col min="6664" max="6664" width="8.28515625" style="96" customWidth="1"/>
    <col min="6665" max="6669" width="9" style="96" customWidth="1"/>
    <col min="6670" max="6670" width="7.5703125" style="96" customWidth="1"/>
    <col min="6671" max="6912" width="9" style="96"/>
    <col min="6913" max="6913" width="5" style="96" customWidth="1"/>
    <col min="6914" max="6914" width="12.28515625" style="96" customWidth="1"/>
    <col min="6915" max="6915" width="9" style="96" customWidth="1"/>
    <col min="6916" max="6916" width="11.7109375" style="96" customWidth="1"/>
    <col min="6917" max="6917" width="6.140625" style="96" customWidth="1"/>
    <col min="6918" max="6918" width="10.28515625" style="96" customWidth="1"/>
    <col min="6919" max="6919" width="9" style="96" customWidth="1"/>
    <col min="6920" max="6920" width="8.28515625" style="96" customWidth="1"/>
    <col min="6921" max="6925" width="9" style="96" customWidth="1"/>
    <col min="6926" max="6926" width="7.5703125" style="96" customWidth="1"/>
    <col min="6927" max="7168" width="9" style="96"/>
    <col min="7169" max="7169" width="5" style="96" customWidth="1"/>
    <col min="7170" max="7170" width="12.28515625" style="96" customWidth="1"/>
    <col min="7171" max="7171" width="9" style="96" customWidth="1"/>
    <col min="7172" max="7172" width="11.7109375" style="96" customWidth="1"/>
    <col min="7173" max="7173" width="6.140625" style="96" customWidth="1"/>
    <col min="7174" max="7174" width="10.28515625" style="96" customWidth="1"/>
    <col min="7175" max="7175" width="9" style="96" customWidth="1"/>
    <col min="7176" max="7176" width="8.28515625" style="96" customWidth="1"/>
    <col min="7177" max="7181" width="9" style="96" customWidth="1"/>
    <col min="7182" max="7182" width="7.5703125" style="96" customWidth="1"/>
    <col min="7183" max="7424" width="9" style="96"/>
    <col min="7425" max="7425" width="5" style="96" customWidth="1"/>
    <col min="7426" max="7426" width="12.28515625" style="96" customWidth="1"/>
    <col min="7427" max="7427" width="9" style="96" customWidth="1"/>
    <col min="7428" max="7428" width="11.7109375" style="96" customWidth="1"/>
    <col min="7429" max="7429" width="6.140625" style="96" customWidth="1"/>
    <col min="7430" max="7430" width="10.28515625" style="96" customWidth="1"/>
    <col min="7431" max="7431" width="9" style="96" customWidth="1"/>
    <col min="7432" max="7432" width="8.28515625" style="96" customWidth="1"/>
    <col min="7433" max="7437" width="9" style="96" customWidth="1"/>
    <col min="7438" max="7438" width="7.5703125" style="96" customWidth="1"/>
    <col min="7439" max="7680" width="9" style="96"/>
    <col min="7681" max="7681" width="5" style="96" customWidth="1"/>
    <col min="7682" max="7682" width="12.28515625" style="96" customWidth="1"/>
    <col min="7683" max="7683" width="9" style="96" customWidth="1"/>
    <col min="7684" max="7684" width="11.7109375" style="96" customWidth="1"/>
    <col min="7685" max="7685" width="6.140625" style="96" customWidth="1"/>
    <col min="7686" max="7686" width="10.28515625" style="96" customWidth="1"/>
    <col min="7687" max="7687" width="9" style="96" customWidth="1"/>
    <col min="7688" max="7688" width="8.28515625" style="96" customWidth="1"/>
    <col min="7689" max="7693" width="9" style="96" customWidth="1"/>
    <col min="7694" max="7694" width="7.5703125" style="96" customWidth="1"/>
    <col min="7695" max="7936" width="9" style="96"/>
    <col min="7937" max="7937" width="5" style="96" customWidth="1"/>
    <col min="7938" max="7938" width="12.28515625" style="96" customWidth="1"/>
    <col min="7939" max="7939" width="9" style="96" customWidth="1"/>
    <col min="7940" max="7940" width="11.7109375" style="96" customWidth="1"/>
    <col min="7941" max="7941" width="6.140625" style="96" customWidth="1"/>
    <col min="7942" max="7942" width="10.28515625" style="96" customWidth="1"/>
    <col min="7943" max="7943" width="9" style="96" customWidth="1"/>
    <col min="7944" max="7944" width="8.28515625" style="96" customWidth="1"/>
    <col min="7945" max="7949" width="9" style="96" customWidth="1"/>
    <col min="7950" max="7950" width="7.5703125" style="96" customWidth="1"/>
    <col min="7951" max="8192" width="9" style="96"/>
    <col min="8193" max="8193" width="5" style="96" customWidth="1"/>
    <col min="8194" max="8194" width="12.28515625" style="96" customWidth="1"/>
    <col min="8195" max="8195" width="9" style="96" customWidth="1"/>
    <col min="8196" max="8196" width="11.7109375" style="96" customWidth="1"/>
    <col min="8197" max="8197" width="6.140625" style="96" customWidth="1"/>
    <col min="8198" max="8198" width="10.28515625" style="96" customWidth="1"/>
    <col min="8199" max="8199" width="9" style="96" customWidth="1"/>
    <col min="8200" max="8200" width="8.28515625" style="96" customWidth="1"/>
    <col min="8201" max="8205" width="9" style="96" customWidth="1"/>
    <col min="8206" max="8206" width="7.5703125" style="96" customWidth="1"/>
    <col min="8207" max="8448" width="9" style="96"/>
    <col min="8449" max="8449" width="5" style="96" customWidth="1"/>
    <col min="8450" max="8450" width="12.28515625" style="96" customWidth="1"/>
    <col min="8451" max="8451" width="9" style="96" customWidth="1"/>
    <col min="8452" max="8452" width="11.7109375" style="96" customWidth="1"/>
    <col min="8453" max="8453" width="6.140625" style="96" customWidth="1"/>
    <col min="8454" max="8454" width="10.28515625" style="96" customWidth="1"/>
    <col min="8455" max="8455" width="9" style="96" customWidth="1"/>
    <col min="8456" max="8456" width="8.28515625" style="96" customWidth="1"/>
    <col min="8457" max="8461" width="9" style="96" customWidth="1"/>
    <col min="8462" max="8462" width="7.5703125" style="96" customWidth="1"/>
    <col min="8463" max="8704" width="9" style="96"/>
    <col min="8705" max="8705" width="5" style="96" customWidth="1"/>
    <col min="8706" max="8706" width="12.28515625" style="96" customWidth="1"/>
    <col min="8707" max="8707" width="9" style="96" customWidth="1"/>
    <col min="8708" max="8708" width="11.7109375" style="96" customWidth="1"/>
    <col min="8709" max="8709" width="6.140625" style="96" customWidth="1"/>
    <col min="8710" max="8710" width="10.28515625" style="96" customWidth="1"/>
    <col min="8711" max="8711" width="9" style="96" customWidth="1"/>
    <col min="8712" max="8712" width="8.28515625" style="96" customWidth="1"/>
    <col min="8713" max="8717" width="9" style="96" customWidth="1"/>
    <col min="8718" max="8718" width="7.5703125" style="96" customWidth="1"/>
    <col min="8719" max="8960" width="9" style="96"/>
    <col min="8961" max="8961" width="5" style="96" customWidth="1"/>
    <col min="8962" max="8962" width="12.28515625" style="96" customWidth="1"/>
    <col min="8963" max="8963" width="9" style="96" customWidth="1"/>
    <col min="8964" max="8964" width="11.7109375" style="96" customWidth="1"/>
    <col min="8965" max="8965" width="6.140625" style="96" customWidth="1"/>
    <col min="8966" max="8966" width="10.28515625" style="96" customWidth="1"/>
    <col min="8967" max="8967" width="9" style="96" customWidth="1"/>
    <col min="8968" max="8968" width="8.28515625" style="96" customWidth="1"/>
    <col min="8969" max="8973" width="9" style="96" customWidth="1"/>
    <col min="8974" max="8974" width="7.5703125" style="96" customWidth="1"/>
    <col min="8975" max="9216" width="9" style="96"/>
    <col min="9217" max="9217" width="5" style="96" customWidth="1"/>
    <col min="9218" max="9218" width="12.28515625" style="96" customWidth="1"/>
    <col min="9219" max="9219" width="9" style="96" customWidth="1"/>
    <col min="9220" max="9220" width="11.7109375" style="96" customWidth="1"/>
    <col min="9221" max="9221" width="6.140625" style="96" customWidth="1"/>
    <col min="9222" max="9222" width="10.28515625" style="96" customWidth="1"/>
    <col min="9223" max="9223" width="9" style="96" customWidth="1"/>
    <col min="9224" max="9224" width="8.28515625" style="96" customWidth="1"/>
    <col min="9225" max="9229" width="9" style="96" customWidth="1"/>
    <col min="9230" max="9230" width="7.5703125" style="96" customWidth="1"/>
    <col min="9231" max="9472" width="9" style="96"/>
    <col min="9473" max="9473" width="5" style="96" customWidth="1"/>
    <col min="9474" max="9474" width="12.28515625" style="96" customWidth="1"/>
    <col min="9475" max="9475" width="9" style="96" customWidth="1"/>
    <col min="9476" max="9476" width="11.7109375" style="96" customWidth="1"/>
    <col min="9477" max="9477" width="6.140625" style="96" customWidth="1"/>
    <col min="9478" max="9478" width="10.28515625" style="96" customWidth="1"/>
    <col min="9479" max="9479" width="9" style="96" customWidth="1"/>
    <col min="9480" max="9480" width="8.28515625" style="96" customWidth="1"/>
    <col min="9481" max="9485" width="9" style="96" customWidth="1"/>
    <col min="9486" max="9486" width="7.5703125" style="96" customWidth="1"/>
    <col min="9487" max="9728" width="9" style="96"/>
    <col min="9729" max="9729" width="5" style="96" customWidth="1"/>
    <col min="9730" max="9730" width="12.28515625" style="96" customWidth="1"/>
    <col min="9731" max="9731" width="9" style="96" customWidth="1"/>
    <col min="9732" max="9732" width="11.7109375" style="96" customWidth="1"/>
    <col min="9733" max="9733" width="6.140625" style="96" customWidth="1"/>
    <col min="9734" max="9734" width="10.28515625" style="96" customWidth="1"/>
    <col min="9735" max="9735" width="9" style="96" customWidth="1"/>
    <col min="9736" max="9736" width="8.28515625" style="96" customWidth="1"/>
    <col min="9737" max="9741" width="9" style="96" customWidth="1"/>
    <col min="9742" max="9742" width="7.5703125" style="96" customWidth="1"/>
    <col min="9743" max="9984" width="9" style="96"/>
    <col min="9985" max="9985" width="5" style="96" customWidth="1"/>
    <col min="9986" max="9986" width="12.28515625" style="96" customWidth="1"/>
    <col min="9987" max="9987" width="9" style="96" customWidth="1"/>
    <col min="9988" max="9988" width="11.7109375" style="96" customWidth="1"/>
    <col min="9989" max="9989" width="6.140625" style="96" customWidth="1"/>
    <col min="9990" max="9990" width="10.28515625" style="96" customWidth="1"/>
    <col min="9991" max="9991" width="9" style="96" customWidth="1"/>
    <col min="9992" max="9992" width="8.28515625" style="96" customWidth="1"/>
    <col min="9993" max="9997" width="9" style="96" customWidth="1"/>
    <col min="9998" max="9998" width="7.5703125" style="96" customWidth="1"/>
    <col min="9999" max="10240" width="9" style="96"/>
    <col min="10241" max="10241" width="5" style="96" customWidth="1"/>
    <col min="10242" max="10242" width="12.28515625" style="96" customWidth="1"/>
    <col min="10243" max="10243" width="9" style="96" customWidth="1"/>
    <col min="10244" max="10244" width="11.7109375" style="96" customWidth="1"/>
    <col min="10245" max="10245" width="6.140625" style="96" customWidth="1"/>
    <col min="10246" max="10246" width="10.28515625" style="96" customWidth="1"/>
    <col min="10247" max="10247" width="9" style="96" customWidth="1"/>
    <col min="10248" max="10248" width="8.28515625" style="96" customWidth="1"/>
    <col min="10249" max="10253" width="9" style="96" customWidth="1"/>
    <col min="10254" max="10254" width="7.5703125" style="96" customWidth="1"/>
    <col min="10255" max="10496" width="9" style="96"/>
    <col min="10497" max="10497" width="5" style="96" customWidth="1"/>
    <col min="10498" max="10498" width="12.28515625" style="96" customWidth="1"/>
    <col min="10499" max="10499" width="9" style="96" customWidth="1"/>
    <col min="10500" max="10500" width="11.7109375" style="96" customWidth="1"/>
    <col min="10501" max="10501" width="6.140625" style="96" customWidth="1"/>
    <col min="10502" max="10502" width="10.28515625" style="96" customWidth="1"/>
    <col min="10503" max="10503" width="9" style="96" customWidth="1"/>
    <col min="10504" max="10504" width="8.28515625" style="96" customWidth="1"/>
    <col min="10505" max="10509" width="9" style="96" customWidth="1"/>
    <col min="10510" max="10510" width="7.5703125" style="96" customWidth="1"/>
    <col min="10511" max="10752" width="9" style="96"/>
    <col min="10753" max="10753" width="5" style="96" customWidth="1"/>
    <col min="10754" max="10754" width="12.28515625" style="96" customWidth="1"/>
    <col min="10755" max="10755" width="9" style="96" customWidth="1"/>
    <col min="10756" max="10756" width="11.7109375" style="96" customWidth="1"/>
    <col min="10757" max="10757" width="6.140625" style="96" customWidth="1"/>
    <col min="10758" max="10758" width="10.28515625" style="96" customWidth="1"/>
    <col min="10759" max="10759" width="9" style="96" customWidth="1"/>
    <col min="10760" max="10760" width="8.28515625" style="96" customWidth="1"/>
    <col min="10761" max="10765" width="9" style="96" customWidth="1"/>
    <col min="10766" max="10766" width="7.5703125" style="96" customWidth="1"/>
    <col min="10767" max="11008" width="9" style="96"/>
    <col min="11009" max="11009" width="5" style="96" customWidth="1"/>
    <col min="11010" max="11010" width="12.28515625" style="96" customWidth="1"/>
    <col min="11011" max="11011" width="9" style="96" customWidth="1"/>
    <col min="11012" max="11012" width="11.7109375" style="96" customWidth="1"/>
    <col min="11013" max="11013" width="6.140625" style="96" customWidth="1"/>
    <col min="11014" max="11014" width="10.28515625" style="96" customWidth="1"/>
    <col min="11015" max="11015" width="9" style="96" customWidth="1"/>
    <col min="11016" max="11016" width="8.28515625" style="96" customWidth="1"/>
    <col min="11017" max="11021" width="9" style="96" customWidth="1"/>
    <col min="11022" max="11022" width="7.5703125" style="96" customWidth="1"/>
    <col min="11023" max="11264" width="9" style="96"/>
    <col min="11265" max="11265" width="5" style="96" customWidth="1"/>
    <col min="11266" max="11266" width="12.28515625" style="96" customWidth="1"/>
    <col min="11267" max="11267" width="9" style="96" customWidth="1"/>
    <col min="11268" max="11268" width="11.7109375" style="96" customWidth="1"/>
    <col min="11269" max="11269" width="6.140625" style="96" customWidth="1"/>
    <col min="11270" max="11270" width="10.28515625" style="96" customWidth="1"/>
    <col min="11271" max="11271" width="9" style="96" customWidth="1"/>
    <col min="11272" max="11272" width="8.28515625" style="96" customWidth="1"/>
    <col min="11273" max="11277" width="9" style="96" customWidth="1"/>
    <col min="11278" max="11278" width="7.5703125" style="96" customWidth="1"/>
    <col min="11279" max="11520" width="9" style="96"/>
    <col min="11521" max="11521" width="5" style="96" customWidth="1"/>
    <col min="11522" max="11522" width="12.28515625" style="96" customWidth="1"/>
    <col min="11523" max="11523" width="9" style="96" customWidth="1"/>
    <col min="11524" max="11524" width="11.7109375" style="96" customWidth="1"/>
    <col min="11525" max="11525" width="6.140625" style="96" customWidth="1"/>
    <col min="11526" max="11526" width="10.28515625" style="96" customWidth="1"/>
    <col min="11527" max="11527" width="9" style="96" customWidth="1"/>
    <col min="11528" max="11528" width="8.28515625" style="96" customWidth="1"/>
    <col min="11529" max="11533" width="9" style="96" customWidth="1"/>
    <col min="11534" max="11534" width="7.5703125" style="96" customWidth="1"/>
    <col min="11535" max="11776" width="9" style="96"/>
    <col min="11777" max="11777" width="5" style="96" customWidth="1"/>
    <col min="11778" max="11778" width="12.28515625" style="96" customWidth="1"/>
    <col min="11779" max="11779" width="9" style="96" customWidth="1"/>
    <col min="11780" max="11780" width="11.7109375" style="96" customWidth="1"/>
    <col min="11781" max="11781" width="6.140625" style="96" customWidth="1"/>
    <col min="11782" max="11782" width="10.28515625" style="96" customWidth="1"/>
    <col min="11783" max="11783" width="9" style="96" customWidth="1"/>
    <col min="11784" max="11784" width="8.28515625" style="96" customWidth="1"/>
    <col min="11785" max="11789" width="9" style="96" customWidth="1"/>
    <col min="11790" max="11790" width="7.5703125" style="96" customWidth="1"/>
    <col min="11791" max="12032" width="9" style="96"/>
    <col min="12033" max="12033" width="5" style="96" customWidth="1"/>
    <col min="12034" max="12034" width="12.28515625" style="96" customWidth="1"/>
    <col min="12035" max="12035" width="9" style="96" customWidth="1"/>
    <col min="12036" max="12036" width="11.7109375" style="96" customWidth="1"/>
    <col min="12037" max="12037" width="6.140625" style="96" customWidth="1"/>
    <col min="12038" max="12038" width="10.28515625" style="96" customWidth="1"/>
    <col min="12039" max="12039" width="9" style="96" customWidth="1"/>
    <col min="12040" max="12040" width="8.28515625" style="96" customWidth="1"/>
    <col min="12041" max="12045" width="9" style="96" customWidth="1"/>
    <col min="12046" max="12046" width="7.5703125" style="96" customWidth="1"/>
    <col min="12047" max="12288" width="9" style="96"/>
    <col min="12289" max="12289" width="5" style="96" customWidth="1"/>
    <col min="12290" max="12290" width="12.28515625" style="96" customWidth="1"/>
    <col min="12291" max="12291" width="9" style="96" customWidth="1"/>
    <col min="12292" max="12292" width="11.7109375" style="96" customWidth="1"/>
    <col min="12293" max="12293" width="6.140625" style="96" customWidth="1"/>
    <col min="12294" max="12294" width="10.28515625" style="96" customWidth="1"/>
    <col min="12295" max="12295" width="9" style="96" customWidth="1"/>
    <col min="12296" max="12296" width="8.28515625" style="96" customWidth="1"/>
    <col min="12297" max="12301" width="9" style="96" customWidth="1"/>
    <col min="12302" max="12302" width="7.5703125" style="96" customWidth="1"/>
    <col min="12303" max="12544" width="9" style="96"/>
    <col min="12545" max="12545" width="5" style="96" customWidth="1"/>
    <col min="12546" max="12546" width="12.28515625" style="96" customWidth="1"/>
    <col min="12547" max="12547" width="9" style="96" customWidth="1"/>
    <col min="12548" max="12548" width="11.7109375" style="96" customWidth="1"/>
    <col min="12549" max="12549" width="6.140625" style="96" customWidth="1"/>
    <col min="12550" max="12550" width="10.28515625" style="96" customWidth="1"/>
    <col min="12551" max="12551" width="9" style="96" customWidth="1"/>
    <col min="12552" max="12552" width="8.28515625" style="96" customWidth="1"/>
    <col min="12553" max="12557" width="9" style="96" customWidth="1"/>
    <col min="12558" max="12558" width="7.5703125" style="96" customWidth="1"/>
    <col min="12559" max="12800" width="9" style="96"/>
    <col min="12801" max="12801" width="5" style="96" customWidth="1"/>
    <col min="12802" max="12802" width="12.28515625" style="96" customWidth="1"/>
    <col min="12803" max="12803" width="9" style="96" customWidth="1"/>
    <col min="12804" max="12804" width="11.7109375" style="96" customWidth="1"/>
    <col min="12805" max="12805" width="6.140625" style="96" customWidth="1"/>
    <col min="12806" max="12806" width="10.28515625" style="96" customWidth="1"/>
    <col min="12807" max="12807" width="9" style="96" customWidth="1"/>
    <col min="12808" max="12808" width="8.28515625" style="96" customWidth="1"/>
    <col min="12809" max="12813" width="9" style="96" customWidth="1"/>
    <col min="12814" max="12814" width="7.5703125" style="96" customWidth="1"/>
    <col min="12815" max="13056" width="9" style="96"/>
    <col min="13057" max="13057" width="5" style="96" customWidth="1"/>
    <col min="13058" max="13058" width="12.28515625" style="96" customWidth="1"/>
    <col min="13059" max="13059" width="9" style="96" customWidth="1"/>
    <col min="13060" max="13060" width="11.7109375" style="96" customWidth="1"/>
    <col min="13061" max="13061" width="6.140625" style="96" customWidth="1"/>
    <col min="13062" max="13062" width="10.28515625" style="96" customWidth="1"/>
    <col min="13063" max="13063" width="9" style="96" customWidth="1"/>
    <col min="13064" max="13064" width="8.28515625" style="96" customWidth="1"/>
    <col min="13065" max="13069" width="9" style="96" customWidth="1"/>
    <col min="13070" max="13070" width="7.5703125" style="96" customWidth="1"/>
    <col min="13071" max="13312" width="9" style="96"/>
    <col min="13313" max="13313" width="5" style="96" customWidth="1"/>
    <col min="13314" max="13314" width="12.28515625" style="96" customWidth="1"/>
    <col min="13315" max="13315" width="9" style="96" customWidth="1"/>
    <col min="13316" max="13316" width="11.7109375" style="96" customWidth="1"/>
    <col min="13317" max="13317" width="6.140625" style="96" customWidth="1"/>
    <col min="13318" max="13318" width="10.28515625" style="96" customWidth="1"/>
    <col min="13319" max="13319" width="9" style="96" customWidth="1"/>
    <col min="13320" max="13320" width="8.28515625" style="96" customWidth="1"/>
    <col min="13321" max="13325" width="9" style="96" customWidth="1"/>
    <col min="13326" max="13326" width="7.5703125" style="96" customWidth="1"/>
    <col min="13327" max="13568" width="9" style="96"/>
    <col min="13569" max="13569" width="5" style="96" customWidth="1"/>
    <col min="13570" max="13570" width="12.28515625" style="96" customWidth="1"/>
    <col min="13571" max="13571" width="9" style="96" customWidth="1"/>
    <col min="13572" max="13572" width="11.7109375" style="96" customWidth="1"/>
    <col min="13573" max="13573" width="6.140625" style="96" customWidth="1"/>
    <col min="13574" max="13574" width="10.28515625" style="96" customWidth="1"/>
    <col min="13575" max="13575" width="9" style="96" customWidth="1"/>
    <col min="13576" max="13576" width="8.28515625" style="96" customWidth="1"/>
    <col min="13577" max="13581" width="9" style="96" customWidth="1"/>
    <col min="13582" max="13582" width="7.5703125" style="96" customWidth="1"/>
    <col min="13583" max="13824" width="9" style="96"/>
    <col min="13825" max="13825" width="5" style="96" customWidth="1"/>
    <col min="13826" max="13826" width="12.28515625" style="96" customWidth="1"/>
    <col min="13827" max="13827" width="9" style="96" customWidth="1"/>
    <col min="13828" max="13828" width="11.7109375" style="96" customWidth="1"/>
    <col min="13829" max="13829" width="6.140625" style="96" customWidth="1"/>
    <col min="13830" max="13830" width="10.28515625" style="96" customWidth="1"/>
    <col min="13831" max="13831" width="9" style="96" customWidth="1"/>
    <col min="13832" max="13832" width="8.28515625" style="96" customWidth="1"/>
    <col min="13833" max="13837" width="9" style="96" customWidth="1"/>
    <col min="13838" max="13838" width="7.5703125" style="96" customWidth="1"/>
    <col min="13839" max="14080" width="9" style="96"/>
    <col min="14081" max="14081" width="5" style="96" customWidth="1"/>
    <col min="14082" max="14082" width="12.28515625" style="96" customWidth="1"/>
    <col min="14083" max="14083" width="9" style="96" customWidth="1"/>
    <col min="14084" max="14084" width="11.7109375" style="96" customWidth="1"/>
    <col min="14085" max="14085" width="6.140625" style="96" customWidth="1"/>
    <col min="14086" max="14086" width="10.28515625" style="96" customWidth="1"/>
    <col min="14087" max="14087" width="9" style="96" customWidth="1"/>
    <col min="14088" max="14088" width="8.28515625" style="96" customWidth="1"/>
    <col min="14089" max="14093" width="9" style="96" customWidth="1"/>
    <col min="14094" max="14094" width="7.5703125" style="96" customWidth="1"/>
    <col min="14095" max="14336" width="9" style="96"/>
    <col min="14337" max="14337" width="5" style="96" customWidth="1"/>
    <col min="14338" max="14338" width="12.28515625" style="96" customWidth="1"/>
    <col min="14339" max="14339" width="9" style="96" customWidth="1"/>
    <col min="14340" max="14340" width="11.7109375" style="96" customWidth="1"/>
    <col min="14341" max="14341" width="6.140625" style="96" customWidth="1"/>
    <col min="14342" max="14342" width="10.28515625" style="96" customWidth="1"/>
    <col min="14343" max="14343" width="9" style="96" customWidth="1"/>
    <col min="14344" max="14344" width="8.28515625" style="96" customWidth="1"/>
    <col min="14345" max="14349" width="9" style="96" customWidth="1"/>
    <col min="14350" max="14350" width="7.5703125" style="96" customWidth="1"/>
    <col min="14351" max="14592" width="9" style="96"/>
    <col min="14593" max="14593" width="5" style="96" customWidth="1"/>
    <col min="14594" max="14594" width="12.28515625" style="96" customWidth="1"/>
    <col min="14595" max="14595" width="9" style="96" customWidth="1"/>
    <col min="14596" max="14596" width="11.7109375" style="96" customWidth="1"/>
    <col min="14597" max="14597" width="6.140625" style="96" customWidth="1"/>
    <col min="14598" max="14598" width="10.28515625" style="96" customWidth="1"/>
    <col min="14599" max="14599" width="9" style="96" customWidth="1"/>
    <col min="14600" max="14600" width="8.28515625" style="96" customWidth="1"/>
    <col min="14601" max="14605" width="9" style="96" customWidth="1"/>
    <col min="14606" max="14606" width="7.5703125" style="96" customWidth="1"/>
    <col min="14607" max="14848" width="9" style="96"/>
    <col min="14849" max="14849" width="5" style="96" customWidth="1"/>
    <col min="14850" max="14850" width="12.28515625" style="96" customWidth="1"/>
    <col min="14851" max="14851" width="9" style="96" customWidth="1"/>
    <col min="14852" max="14852" width="11.7109375" style="96" customWidth="1"/>
    <col min="14853" max="14853" width="6.140625" style="96" customWidth="1"/>
    <col min="14854" max="14854" width="10.28515625" style="96" customWidth="1"/>
    <col min="14855" max="14855" width="9" style="96" customWidth="1"/>
    <col min="14856" max="14856" width="8.28515625" style="96" customWidth="1"/>
    <col min="14857" max="14861" width="9" style="96" customWidth="1"/>
    <col min="14862" max="14862" width="7.5703125" style="96" customWidth="1"/>
    <col min="14863" max="15104" width="9" style="96"/>
    <col min="15105" max="15105" width="5" style="96" customWidth="1"/>
    <col min="15106" max="15106" width="12.28515625" style="96" customWidth="1"/>
    <col min="15107" max="15107" width="9" style="96" customWidth="1"/>
    <col min="15108" max="15108" width="11.7109375" style="96" customWidth="1"/>
    <col min="15109" max="15109" width="6.140625" style="96" customWidth="1"/>
    <col min="15110" max="15110" width="10.28515625" style="96" customWidth="1"/>
    <col min="15111" max="15111" width="9" style="96" customWidth="1"/>
    <col min="15112" max="15112" width="8.28515625" style="96" customWidth="1"/>
    <col min="15113" max="15117" width="9" style="96" customWidth="1"/>
    <col min="15118" max="15118" width="7.5703125" style="96" customWidth="1"/>
    <col min="15119" max="15360" width="9" style="96"/>
    <col min="15361" max="15361" width="5" style="96" customWidth="1"/>
    <col min="15362" max="15362" width="12.28515625" style="96" customWidth="1"/>
    <col min="15363" max="15363" width="9" style="96" customWidth="1"/>
    <col min="15364" max="15364" width="11.7109375" style="96" customWidth="1"/>
    <col min="15365" max="15365" width="6.140625" style="96" customWidth="1"/>
    <col min="15366" max="15366" width="10.28515625" style="96" customWidth="1"/>
    <col min="15367" max="15367" width="9" style="96" customWidth="1"/>
    <col min="15368" max="15368" width="8.28515625" style="96" customWidth="1"/>
    <col min="15369" max="15373" width="9" style="96" customWidth="1"/>
    <col min="15374" max="15374" width="7.5703125" style="96" customWidth="1"/>
    <col min="15375" max="15616" width="9" style="96"/>
    <col min="15617" max="15617" width="5" style="96" customWidth="1"/>
    <col min="15618" max="15618" width="12.28515625" style="96" customWidth="1"/>
    <col min="15619" max="15619" width="9" style="96" customWidth="1"/>
    <col min="15620" max="15620" width="11.7109375" style="96" customWidth="1"/>
    <col min="15621" max="15621" width="6.140625" style="96" customWidth="1"/>
    <col min="15622" max="15622" width="10.28515625" style="96" customWidth="1"/>
    <col min="15623" max="15623" width="9" style="96" customWidth="1"/>
    <col min="15624" max="15624" width="8.28515625" style="96" customWidth="1"/>
    <col min="15625" max="15629" width="9" style="96" customWidth="1"/>
    <col min="15630" max="15630" width="7.5703125" style="96" customWidth="1"/>
    <col min="15631" max="15872" width="9" style="96"/>
    <col min="15873" max="15873" width="5" style="96" customWidth="1"/>
    <col min="15874" max="15874" width="12.28515625" style="96" customWidth="1"/>
    <col min="15875" max="15875" width="9" style="96" customWidth="1"/>
    <col min="15876" max="15876" width="11.7109375" style="96" customWidth="1"/>
    <col min="15877" max="15877" width="6.140625" style="96" customWidth="1"/>
    <col min="15878" max="15878" width="10.28515625" style="96" customWidth="1"/>
    <col min="15879" max="15879" width="9" style="96" customWidth="1"/>
    <col min="15880" max="15880" width="8.28515625" style="96" customWidth="1"/>
    <col min="15881" max="15885" width="9" style="96" customWidth="1"/>
    <col min="15886" max="15886" width="7.5703125" style="96" customWidth="1"/>
    <col min="15887" max="16128" width="9" style="96"/>
    <col min="16129" max="16129" width="5" style="96" customWidth="1"/>
    <col min="16130" max="16130" width="12.28515625" style="96" customWidth="1"/>
    <col min="16131" max="16131" width="9" style="96" customWidth="1"/>
    <col min="16132" max="16132" width="11.7109375" style="96" customWidth="1"/>
    <col min="16133" max="16133" width="6.140625" style="96" customWidth="1"/>
    <col min="16134" max="16134" width="10.28515625" style="96" customWidth="1"/>
    <col min="16135" max="16135" width="9" style="96" customWidth="1"/>
    <col min="16136" max="16136" width="8.28515625" style="96" customWidth="1"/>
    <col min="16137" max="16141" width="9" style="96" customWidth="1"/>
    <col min="16142" max="16142" width="7.5703125" style="96" customWidth="1"/>
    <col min="16143" max="16384" width="9" style="96"/>
  </cols>
  <sheetData>
    <row r="1" spans="1:31" s="8" customFormat="1" x14ac:dyDescent="0.2">
      <c r="A1" s="7" t="s">
        <v>79</v>
      </c>
      <c r="F1" s="9"/>
      <c r="G1" s="9"/>
      <c r="H1" s="9"/>
      <c r="I1" s="9"/>
      <c r="J1" s="9"/>
      <c r="K1" s="9"/>
      <c r="L1" s="9"/>
      <c r="M1" s="10"/>
      <c r="N1" s="9"/>
      <c r="O1" s="9"/>
      <c r="P1" s="9"/>
      <c r="Q1" s="9"/>
      <c r="R1" s="9"/>
      <c r="S1" s="9"/>
      <c r="T1" s="9"/>
      <c r="U1" s="9"/>
      <c r="V1" s="9"/>
      <c r="W1" s="9"/>
      <c r="Y1" s="9"/>
      <c r="Z1" s="9"/>
      <c r="AA1" s="9"/>
      <c r="AB1" s="9"/>
      <c r="AD1" s="9"/>
    </row>
    <row r="2" spans="1:31" s="8" customFormat="1" x14ac:dyDescent="0.2">
      <c r="A2" s="11"/>
      <c r="E2" s="12"/>
      <c r="F2" s="9"/>
      <c r="G2" s="9"/>
      <c r="H2" s="9"/>
      <c r="I2" s="9"/>
      <c r="J2" s="9"/>
      <c r="K2" s="9"/>
      <c r="L2" s="9"/>
      <c r="N2" s="9"/>
      <c r="O2" s="9"/>
      <c r="P2" s="9"/>
      <c r="Q2" s="9"/>
      <c r="R2" s="9"/>
      <c r="S2" s="9"/>
      <c r="T2" s="9"/>
      <c r="U2" s="9"/>
      <c r="V2" s="9"/>
      <c r="W2" s="9"/>
      <c r="Y2" s="9"/>
      <c r="Z2" s="9"/>
      <c r="AA2" s="9"/>
      <c r="AB2" s="9"/>
      <c r="AD2" s="9"/>
    </row>
    <row r="3" spans="1:31" s="8" customFormat="1" x14ac:dyDescent="0.2">
      <c r="A3" s="13" t="s">
        <v>80</v>
      </c>
      <c r="B3" s="14"/>
      <c r="C3" s="15">
        <v>90</v>
      </c>
      <c r="E3" s="16"/>
      <c r="F3" s="9"/>
      <c r="G3" s="9"/>
      <c r="H3" s="9"/>
      <c r="I3" s="9"/>
      <c r="J3" s="9"/>
      <c r="K3" s="9"/>
      <c r="L3" s="9"/>
      <c r="N3" s="9"/>
      <c r="O3" s="9"/>
      <c r="P3" s="9"/>
      <c r="Q3" s="9"/>
      <c r="R3" s="9"/>
      <c r="S3" s="9"/>
      <c r="T3" s="9"/>
      <c r="U3" s="9"/>
      <c r="V3" s="9"/>
      <c r="W3" s="9"/>
      <c r="Y3" s="9"/>
      <c r="Z3" s="9"/>
      <c r="AA3" s="9"/>
      <c r="AB3" s="9"/>
      <c r="AD3" s="9"/>
    </row>
    <row r="4" spans="1:31" s="8" customFormat="1" x14ac:dyDescent="0.2">
      <c r="A4" s="17" t="s">
        <v>81</v>
      </c>
      <c r="B4" s="14"/>
      <c r="C4" s="15">
        <v>90</v>
      </c>
      <c r="E4" s="16"/>
      <c r="F4" s="9"/>
      <c r="G4" s="9"/>
      <c r="H4" s="9"/>
      <c r="I4" s="9"/>
      <c r="J4" s="9"/>
      <c r="K4" s="9"/>
      <c r="L4" s="9"/>
      <c r="N4" s="9"/>
      <c r="O4" s="9"/>
      <c r="P4" s="9"/>
      <c r="Q4" s="9"/>
      <c r="R4" s="9"/>
      <c r="S4" s="9"/>
      <c r="T4" s="9"/>
      <c r="U4" s="9"/>
      <c r="V4" s="9"/>
      <c r="W4" s="9"/>
      <c r="Y4" s="9"/>
      <c r="Z4" s="9"/>
      <c r="AA4" s="9"/>
      <c r="AB4" s="9"/>
      <c r="AD4" s="9"/>
    </row>
    <row r="5" spans="1:31" s="8" customFormat="1" ht="12.75" thickBot="1" x14ac:dyDescent="0.25">
      <c r="A5" s="18"/>
      <c r="F5" s="9"/>
      <c r="G5" s="9"/>
      <c r="H5" s="9"/>
      <c r="I5" s="9"/>
      <c r="J5" s="9"/>
      <c r="K5" s="9"/>
      <c r="L5" s="9"/>
      <c r="N5" s="9"/>
      <c r="O5" s="9"/>
      <c r="P5" s="9"/>
      <c r="Q5" s="9"/>
      <c r="R5" s="9"/>
      <c r="S5" s="9"/>
      <c r="T5" s="9"/>
      <c r="U5" s="9"/>
      <c r="V5" s="9"/>
      <c r="W5" s="9"/>
      <c r="Y5" s="9"/>
      <c r="Z5" s="9"/>
      <c r="AA5" s="9"/>
      <c r="AB5" s="9"/>
      <c r="AD5" s="9"/>
    </row>
    <row r="6" spans="1:31" s="31" customFormat="1" ht="13.5" thickBot="1" x14ac:dyDescent="0.3">
      <c r="A6" s="19"/>
      <c r="B6" s="20"/>
      <c r="C6" s="20"/>
      <c r="D6" s="20"/>
      <c r="E6" s="21"/>
      <c r="F6" s="22" t="s">
        <v>29</v>
      </c>
      <c r="G6" s="23"/>
      <c r="H6" s="23"/>
      <c r="I6" s="24"/>
      <c r="J6" s="25" t="s">
        <v>30</v>
      </c>
      <c r="K6" s="23"/>
      <c r="L6" s="23"/>
      <c r="M6" s="26"/>
      <c r="N6" s="22" t="s">
        <v>31</v>
      </c>
      <c r="O6" s="23"/>
      <c r="P6" s="23"/>
      <c r="Q6" s="23"/>
      <c r="R6" s="27"/>
      <c r="S6" s="23" t="s">
        <v>32</v>
      </c>
      <c r="T6" s="23"/>
      <c r="U6" s="24"/>
      <c r="V6" s="23"/>
      <c r="W6" s="23"/>
      <c r="X6" s="97"/>
      <c r="Y6" s="28" t="s">
        <v>33</v>
      </c>
      <c r="Z6" s="28"/>
      <c r="AA6" s="28"/>
      <c r="AB6" s="28"/>
      <c r="AC6" s="29"/>
      <c r="AD6" s="30" t="s">
        <v>34</v>
      </c>
      <c r="AE6" s="29"/>
    </row>
    <row r="7" spans="1:31" s="44" customFormat="1" ht="36" x14ac:dyDescent="0.2">
      <c r="A7" s="32" t="s">
        <v>35</v>
      </c>
      <c r="B7" s="33" t="s">
        <v>36</v>
      </c>
      <c r="C7" s="33" t="s">
        <v>37</v>
      </c>
      <c r="D7" s="34" t="s">
        <v>38</v>
      </c>
      <c r="E7" s="34" t="s">
        <v>39</v>
      </c>
      <c r="F7" s="35" t="s">
        <v>40</v>
      </c>
      <c r="G7" s="35" t="s">
        <v>41</v>
      </c>
      <c r="H7" s="36" t="s">
        <v>42</v>
      </c>
      <c r="I7" s="37" t="s">
        <v>43</v>
      </c>
      <c r="J7" s="38" t="s">
        <v>44</v>
      </c>
      <c r="K7" s="35" t="s">
        <v>45</v>
      </c>
      <c r="L7" s="35" t="s">
        <v>46</v>
      </c>
      <c r="M7" s="39" t="s">
        <v>47</v>
      </c>
      <c r="N7" s="35" t="s">
        <v>48</v>
      </c>
      <c r="O7" s="35" t="s">
        <v>49</v>
      </c>
      <c r="P7" s="35" t="s">
        <v>50</v>
      </c>
      <c r="Q7" s="35" t="s">
        <v>51</v>
      </c>
      <c r="R7" s="40" t="s">
        <v>52</v>
      </c>
      <c r="S7" s="41" t="s">
        <v>51</v>
      </c>
      <c r="T7" s="35" t="s">
        <v>52</v>
      </c>
      <c r="U7" s="39" t="s">
        <v>15</v>
      </c>
      <c r="V7" s="35" t="s">
        <v>53</v>
      </c>
      <c r="W7" s="35" t="s">
        <v>54</v>
      </c>
      <c r="X7" s="35" t="s">
        <v>55</v>
      </c>
      <c r="Y7" s="35" t="s">
        <v>56</v>
      </c>
      <c r="Z7" s="42" t="s">
        <v>54</v>
      </c>
      <c r="AA7" s="76" t="s">
        <v>82</v>
      </c>
      <c r="AB7" s="42"/>
    </row>
    <row r="8" spans="1:31" s="45" customFormat="1" x14ac:dyDescent="0.2">
      <c r="A8" s="45">
        <v>1</v>
      </c>
      <c r="B8" s="46" t="s">
        <v>57</v>
      </c>
      <c r="C8" s="46" t="s">
        <v>58</v>
      </c>
      <c r="D8" s="46" t="s">
        <v>59</v>
      </c>
      <c r="E8" s="45" t="s">
        <v>60</v>
      </c>
      <c r="F8" s="47">
        <v>0.1</v>
      </c>
      <c r="G8" s="47">
        <v>0.1</v>
      </c>
      <c r="H8" s="47">
        <v>0.15</v>
      </c>
      <c r="I8" s="47">
        <v>0.15</v>
      </c>
      <c r="J8" s="47">
        <v>0.1</v>
      </c>
      <c r="K8" s="48">
        <v>0</v>
      </c>
      <c r="L8" s="47">
        <v>0</v>
      </c>
      <c r="M8" s="49">
        <f t="shared" ref="M8:M14" si="0">SUM(F8:L8)</f>
        <v>0.6</v>
      </c>
      <c r="N8" s="45">
        <v>110</v>
      </c>
      <c r="O8" s="45">
        <v>110</v>
      </c>
      <c r="P8" s="45">
        <v>110</v>
      </c>
      <c r="Q8" s="50">
        <f>(O8*90)</f>
        <v>9900</v>
      </c>
      <c r="R8" s="50">
        <f>(P8*90)</f>
        <v>9900</v>
      </c>
      <c r="S8" s="51">
        <f>Q8/V8</f>
        <v>341.37931034482756</v>
      </c>
      <c r="T8" s="51">
        <f t="shared" ref="T8:T14" si="1">(R8/V8)</f>
        <v>341.37931034482756</v>
      </c>
      <c r="U8" s="52">
        <f t="shared" ref="U8:U14" si="2">SUM(S8:T8)</f>
        <v>682.75862068965512</v>
      </c>
      <c r="V8" s="45">
        <v>29</v>
      </c>
      <c r="W8" s="53">
        <f>V8*U8</f>
        <v>19800</v>
      </c>
      <c r="X8" s="47">
        <v>0.55000000000000004</v>
      </c>
      <c r="Y8" s="47">
        <v>1</v>
      </c>
      <c r="Z8" s="43">
        <f>W8*X8</f>
        <v>10890</v>
      </c>
      <c r="AA8" s="54">
        <f>Z8</f>
        <v>10890</v>
      </c>
      <c r="AB8" s="55"/>
    </row>
    <row r="9" spans="1:31" s="45" customFormat="1" x14ac:dyDescent="0.2">
      <c r="A9" s="45">
        <v>1</v>
      </c>
      <c r="B9" s="46" t="s">
        <v>57</v>
      </c>
      <c r="C9" s="56" t="s">
        <v>58</v>
      </c>
      <c r="D9" s="56" t="s">
        <v>59</v>
      </c>
      <c r="E9" s="45" t="s">
        <v>60</v>
      </c>
      <c r="F9" s="47">
        <v>0.1</v>
      </c>
      <c r="G9" s="47">
        <v>0.1</v>
      </c>
      <c r="H9" s="47">
        <v>0.15</v>
      </c>
      <c r="I9" s="47">
        <v>0.15</v>
      </c>
      <c r="J9" s="47">
        <v>0.1</v>
      </c>
      <c r="K9" s="48">
        <v>0</v>
      </c>
      <c r="L9" s="47">
        <v>0</v>
      </c>
      <c r="M9" s="57">
        <f t="shared" si="0"/>
        <v>0.6</v>
      </c>
      <c r="N9" s="45">
        <v>110</v>
      </c>
      <c r="O9" s="45">
        <v>110</v>
      </c>
      <c r="P9" s="45">
        <v>110</v>
      </c>
      <c r="Q9" s="50">
        <f t="shared" ref="Q9:Q14" si="3">(O9*90)</f>
        <v>9900</v>
      </c>
      <c r="R9" s="50">
        <f t="shared" ref="R9:R14" si="4">(P9*90)</f>
        <v>9900</v>
      </c>
      <c r="S9" s="51">
        <f t="shared" ref="S9:S14" si="5">(Q9/V9)</f>
        <v>341.37931034482756</v>
      </c>
      <c r="T9" s="51">
        <f t="shared" si="1"/>
        <v>341.37931034482756</v>
      </c>
      <c r="U9" s="52">
        <f t="shared" si="2"/>
        <v>682.75862068965512</v>
      </c>
      <c r="V9" s="45">
        <v>29</v>
      </c>
      <c r="W9" s="53">
        <f t="shared" ref="W9:W23" si="6">V9*U9</f>
        <v>19800</v>
      </c>
      <c r="X9" s="47">
        <v>0.55000000000000004</v>
      </c>
      <c r="Y9" s="47">
        <v>1</v>
      </c>
      <c r="Z9" s="43">
        <f t="shared" ref="Z9:Z23" si="7">W9*X9</f>
        <v>10890</v>
      </c>
      <c r="AA9" s="54">
        <f t="shared" ref="AA9:AA14" si="8">Z9</f>
        <v>10890</v>
      </c>
      <c r="AB9" s="55"/>
    </row>
    <row r="10" spans="1:31" s="63" customFormat="1" x14ac:dyDescent="0.2">
      <c r="A10" s="56">
        <v>1</v>
      </c>
      <c r="B10" s="46" t="s">
        <v>57</v>
      </c>
      <c r="C10" s="56" t="s">
        <v>58</v>
      </c>
      <c r="D10" s="56" t="s">
        <v>59</v>
      </c>
      <c r="E10" s="58" t="s">
        <v>61</v>
      </c>
      <c r="F10" s="48">
        <v>0.1</v>
      </c>
      <c r="G10" s="48">
        <v>0.1</v>
      </c>
      <c r="H10" s="48">
        <v>0.15</v>
      </c>
      <c r="I10" s="47">
        <v>0.15</v>
      </c>
      <c r="J10" s="47">
        <v>0.1</v>
      </c>
      <c r="K10" s="48">
        <v>0.26</v>
      </c>
      <c r="L10" s="47">
        <v>0</v>
      </c>
      <c r="M10" s="57">
        <f t="shared" si="0"/>
        <v>0.86</v>
      </c>
      <c r="N10" s="59">
        <v>185</v>
      </c>
      <c r="O10" s="59">
        <v>185</v>
      </c>
      <c r="P10" s="59">
        <v>185</v>
      </c>
      <c r="Q10" s="50">
        <f t="shared" si="3"/>
        <v>16650</v>
      </c>
      <c r="R10" s="50">
        <f t="shared" si="4"/>
        <v>16650</v>
      </c>
      <c r="S10" s="51">
        <f t="shared" si="5"/>
        <v>1110</v>
      </c>
      <c r="T10" s="51">
        <f t="shared" si="1"/>
        <v>1110</v>
      </c>
      <c r="U10" s="60">
        <f t="shared" si="2"/>
        <v>2220</v>
      </c>
      <c r="V10" s="61">
        <v>15</v>
      </c>
      <c r="W10" s="53">
        <f t="shared" si="6"/>
        <v>33300</v>
      </c>
      <c r="X10" s="62">
        <v>0.86</v>
      </c>
      <c r="Y10" s="62">
        <v>1</v>
      </c>
      <c r="Z10" s="43">
        <f t="shared" si="7"/>
        <v>28638</v>
      </c>
      <c r="AA10" s="54">
        <f t="shared" si="8"/>
        <v>28638</v>
      </c>
      <c r="AB10" s="55"/>
    </row>
    <row r="11" spans="1:31" s="64" customFormat="1" x14ac:dyDescent="0.2">
      <c r="A11" s="45">
        <v>1</v>
      </c>
      <c r="B11" s="46" t="s">
        <v>57</v>
      </c>
      <c r="C11" s="56" t="s">
        <v>58</v>
      </c>
      <c r="D11" s="56" t="s">
        <v>59</v>
      </c>
      <c r="E11" s="64" t="s">
        <v>62</v>
      </c>
      <c r="F11" s="48">
        <v>0.1</v>
      </c>
      <c r="G11" s="48">
        <v>0.1</v>
      </c>
      <c r="H11" s="48">
        <v>0.15</v>
      </c>
      <c r="I11" s="47">
        <v>0.15</v>
      </c>
      <c r="J11" s="48">
        <v>0.1</v>
      </c>
      <c r="K11" s="48">
        <v>0.22</v>
      </c>
      <c r="L11" s="48">
        <v>0</v>
      </c>
      <c r="M11" s="57">
        <f t="shared" si="0"/>
        <v>0.82</v>
      </c>
      <c r="N11" s="64">
        <v>200</v>
      </c>
      <c r="O11" s="64">
        <v>200</v>
      </c>
      <c r="P11" s="64">
        <v>200</v>
      </c>
      <c r="Q11" s="50">
        <f t="shared" si="3"/>
        <v>18000</v>
      </c>
      <c r="R11" s="50">
        <f t="shared" si="4"/>
        <v>18000</v>
      </c>
      <c r="S11" s="51">
        <f t="shared" si="5"/>
        <v>1285.7142857142858</v>
      </c>
      <c r="T11" s="51">
        <f t="shared" si="1"/>
        <v>1285.7142857142858</v>
      </c>
      <c r="U11" s="60">
        <f t="shared" si="2"/>
        <v>2571.4285714285716</v>
      </c>
      <c r="V11" s="64">
        <v>14</v>
      </c>
      <c r="W11" s="53">
        <f t="shared" si="6"/>
        <v>36000</v>
      </c>
      <c r="X11" s="48">
        <v>0.82</v>
      </c>
      <c r="Y11" s="48">
        <v>1</v>
      </c>
      <c r="Z11" s="43">
        <f t="shared" si="7"/>
        <v>29520</v>
      </c>
      <c r="AA11" s="54">
        <f t="shared" si="8"/>
        <v>29520</v>
      </c>
      <c r="AB11" s="55"/>
    </row>
    <row r="12" spans="1:31" s="64" customFormat="1" x14ac:dyDescent="0.2">
      <c r="A12" s="45">
        <v>1</v>
      </c>
      <c r="B12" s="46" t="s">
        <v>57</v>
      </c>
      <c r="C12" s="56" t="s">
        <v>58</v>
      </c>
      <c r="D12" s="56" t="s">
        <v>59</v>
      </c>
      <c r="E12" s="64" t="s">
        <v>63</v>
      </c>
      <c r="F12" s="48">
        <v>0.1</v>
      </c>
      <c r="G12" s="48">
        <v>0.1</v>
      </c>
      <c r="H12" s="48">
        <v>0.15</v>
      </c>
      <c r="I12" s="47">
        <v>0.15</v>
      </c>
      <c r="J12" s="48">
        <v>0.1</v>
      </c>
      <c r="K12" s="48">
        <v>0.22</v>
      </c>
      <c r="L12" s="48">
        <v>0</v>
      </c>
      <c r="M12" s="57">
        <f t="shared" si="0"/>
        <v>0.82</v>
      </c>
      <c r="N12" s="64">
        <v>270</v>
      </c>
      <c r="O12" s="64">
        <v>270</v>
      </c>
      <c r="P12" s="64">
        <v>270</v>
      </c>
      <c r="Q12" s="50">
        <f t="shared" si="3"/>
        <v>24300</v>
      </c>
      <c r="R12" s="50">
        <f t="shared" si="4"/>
        <v>24300</v>
      </c>
      <c r="S12" s="51">
        <f t="shared" si="5"/>
        <v>1869.2307692307693</v>
      </c>
      <c r="T12" s="51">
        <f t="shared" si="1"/>
        <v>1869.2307692307693</v>
      </c>
      <c r="U12" s="60">
        <f t="shared" si="2"/>
        <v>3738.4615384615386</v>
      </c>
      <c r="V12" s="64">
        <v>13</v>
      </c>
      <c r="W12" s="53">
        <f t="shared" si="6"/>
        <v>48600</v>
      </c>
      <c r="X12" s="48">
        <v>0.82</v>
      </c>
      <c r="Y12" s="48">
        <v>1</v>
      </c>
      <c r="Z12" s="43">
        <f t="shared" si="7"/>
        <v>39852</v>
      </c>
      <c r="AA12" s="54">
        <f t="shared" si="8"/>
        <v>39852</v>
      </c>
      <c r="AB12" s="55"/>
    </row>
    <row r="13" spans="1:31" s="64" customFormat="1" x14ac:dyDescent="0.2">
      <c r="A13" s="45">
        <v>1</v>
      </c>
      <c r="B13" s="46" t="s">
        <v>57</v>
      </c>
      <c r="C13" s="56" t="s">
        <v>58</v>
      </c>
      <c r="D13" s="56" t="s">
        <v>59</v>
      </c>
      <c r="E13" s="64" t="s">
        <v>64</v>
      </c>
      <c r="F13" s="48">
        <v>0.1</v>
      </c>
      <c r="G13" s="48">
        <v>0.1</v>
      </c>
      <c r="H13" s="48">
        <v>0.15</v>
      </c>
      <c r="I13" s="47">
        <v>0.15</v>
      </c>
      <c r="J13" s="48">
        <v>0.1</v>
      </c>
      <c r="K13" s="48">
        <v>0.26</v>
      </c>
      <c r="L13" s="48">
        <v>0</v>
      </c>
      <c r="M13" s="57">
        <f t="shared" si="0"/>
        <v>0.86</v>
      </c>
      <c r="N13" s="64">
        <v>220</v>
      </c>
      <c r="O13" s="64">
        <v>220</v>
      </c>
      <c r="P13" s="64">
        <v>220</v>
      </c>
      <c r="Q13" s="50">
        <f t="shared" si="3"/>
        <v>19800</v>
      </c>
      <c r="R13" s="50">
        <f t="shared" si="4"/>
        <v>19800</v>
      </c>
      <c r="S13" s="51">
        <f t="shared" si="5"/>
        <v>1320</v>
      </c>
      <c r="T13" s="51">
        <f t="shared" si="1"/>
        <v>1320</v>
      </c>
      <c r="U13" s="60">
        <f t="shared" si="2"/>
        <v>2640</v>
      </c>
      <c r="V13" s="64">
        <v>15</v>
      </c>
      <c r="W13" s="53">
        <f t="shared" si="6"/>
        <v>39600</v>
      </c>
      <c r="X13" s="48">
        <v>0.86</v>
      </c>
      <c r="Y13" s="48">
        <v>1</v>
      </c>
      <c r="Z13" s="43">
        <f t="shared" si="7"/>
        <v>34056</v>
      </c>
      <c r="AA13" s="54">
        <f t="shared" si="8"/>
        <v>34056</v>
      </c>
      <c r="AB13" s="55"/>
    </row>
    <row r="14" spans="1:31" s="67" customFormat="1" x14ac:dyDescent="0.2">
      <c r="A14" s="65">
        <v>1</v>
      </c>
      <c r="B14" s="66" t="s">
        <v>57</v>
      </c>
      <c r="C14" s="66" t="s">
        <v>58</v>
      </c>
      <c r="D14" s="66" t="s">
        <v>59</v>
      </c>
      <c r="E14" s="67" t="s">
        <v>65</v>
      </c>
      <c r="F14" s="68">
        <v>0.1</v>
      </c>
      <c r="G14" s="68">
        <v>0.1</v>
      </c>
      <c r="H14" s="68">
        <v>0.15</v>
      </c>
      <c r="I14" s="69">
        <v>0.15</v>
      </c>
      <c r="J14" s="68">
        <v>0.1</v>
      </c>
      <c r="K14" s="68">
        <v>0.4</v>
      </c>
      <c r="L14" s="68">
        <v>0</v>
      </c>
      <c r="M14" s="70">
        <f t="shared" si="0"/>
        <v>1</v>
      </c>
      <c r="N14" s="67">
        <v>290</v>
      </c>
      <c r="O14" s="67">
        <v>290</v>
      </c>
      <c r="P14" s="67">
        <v>290</v>
      </c>
      <c r="Q14" s="50">
        <f t="shared" si="3"/>
        <v>26100</v>
      </c>
      <c r="R14" s="50">
        <f t="shared" si="4"/>
        <v>26100</v>
      </c>
      <c r="S14" s="71">
        <f t="shared" si="5"/>
        <v>1740</v>
      </c>
      <c r="T14" s="71">
        <f t="shared" si="1"/>
        <v>1740</v>
      </c>
      <c r="U14" s="72">
        <f t="shared" si="2"/>
        <v>3480</v>
      </c>
      <c r="V14" s="67">
        <v>15</v>
      </c>
      <c r="W14" s="53">
        <f t="shared" si="6"/>
        <v>52200</v>
      </c>
      <c r="X14" s="68">
        <v>0.9</v>
      </c>
      <c r="Y14" s="68">
        <v>1</v>
      </c>
      <c r="Z14" s="73">
        <f t="shared" si="7"/>
        <v>46980</v>
      </c>
      <c r="AA14" s="74">
        <f t="shared" si="8"/>
        <v>46980</v>
      </c>
      <c r="AB14" s="75"/>
    </row>
    <row r="15" spans="1:31" s="64" customFormat="1" x14ac:dyDescent="0.2">
      <c r="A15" s="45"/>
      <c r="B15" s="46"/>
      <c r="C15" s="56"/>
      <c r="D15" s="56"/>
      <c r="F15" s="48"/>
      <c r="G15" s="48"/>
      <c r="H15" s="48"/>
      <c r="I15" s="47"/>
      <c r="J15" s="48"/>
      <c r="K15" s="48"/>
      <c r="L15" s="48"/>
      <c r="M15" s="57"/>
      <c r="Q15" s="50"/>
      <c r="S15" s="51"/>
      <c r="T15" s="51"/>
      <c r="U15" s="60"/>
      <c r="W15" s="53">
        <f t="shared" si="6"/>
        <v>0</v>
      </c>
      <c r="X15" s="48"/>
      <c r="Y15" s="48"/>
      <c r="Z15" s="43"/>
      <c r="AA15" s="43">
        <f>SUM(AA8:AA14)</f>
        <v>200826</v>
      </c>
      <c r="AB15" s="76"/>
    </row>
    <row r="16" spans="1:31" s="45" customFormat="1" x14ac:dyDescent="0.2">
      <c r="A16" s="45">
        <v>2</v>
      </c>
      <c r="B16" s="46" t="s">
        <v>66</v>
      </c>
      <c r="C16" s="46" t="s">
        <v>67</v>
      </c>
      <c r="D16" s="46" t="s">
        <v>68</v>
      </c>
      <c r="E16" s="45" t="s">
        <v>69</v>
      </c>
      <c r="F16" s="47">
        <v>0.1</v>
      </c>
      <c r="G16" s="47">
        <v>7.0000000000000007E-2</v>
      </c>
      <c r="H16" s="47">
        <v>0.13</v>
      </c>
      <c r="I16" s="47">
        <v>0.11</v>
      </c>
      <c r="J16" s="47">
        <v>0.1</v>
      </c>
      <c r="K16" s="48">
        <v>0.22</v>
      </c>
      <c r="L16" s="47">
        <v>0</v>
      </c>
      <c r="M16" s="49">
        <f>SUM(F16:L16)</f>
        <v>0.73</v>
      </c>
      <c r="N16" s="45">
        <v>160</v>
      </c>
      <c r="O16" s="45">
        <v>160</v>
      </c>
      <c r="P16" s="45">
        <v>160</v>
      </c>
      <c r="Q16" s="50">
        <f t="shared" ref="Q16:Q23" si="9">(O16*90)</f>
        <v>14400</v>
      </c>
      <c r="R16" s="50">
        <f t="shared" ref="R16:R23" si="10">(P16*90)</f>
        <v>14400</v>
      </c>
      <c r="S16" s="51">
        <f>Q16/V16</f>
        <v>847.05882352941171</v>
      </c>
      <c r="T16" s="51">
        <f>(R16/V16)</f>
        <v>847.05882352941171</v>
      </c>
      <c r="U16" s="52">
        <f>SUM(S16:T16)</f>
        <v>1694.1176470588234</v>
      </c>
      <c r="V16" s="45">
        <v>17</v>
      </c>
      <c r="W16" s="53">
        <f t="shared" si="6"/>
        <v>28800</v>
      </c>
      <c r="X16" s="47">
        <v>0.81</v>
      </c>
      <c r="Y16" s="47">
        <v>0.5</v>
      </c>
      <c r="Z16" s="43">
        <f t="shared" si="7"/>
        <v>23328</v>
      </c>
      <c r="AA16" s="43">
        <f>Z16/2</f>
        <v>11664</v>
      </c>
      <c r="AB16" s="55"/>
    </row>
    <row r="17" spans="1:31" s="45" customFormat="1" x14ac:dyDescent="0.2">
      <c r="A17" s="45">
        <v>2</v>
      </c>
      <c r="B17" s="46" t="s">
        <v>66</v>
      </c>
      <c r="C17" s="46" t="s">
        <v>67</v>
      </c>
      <c r="D17" s="46" t="s">
        <v>68</v>
      </c>
      <c r="E17" s="45" t="s">
        <v>70</v>
      </c>
      <c r="F17" s="47">
        <v>0.1</v>
      </c>
      <c r="G17" s="47">
        <v>7.0000000000000007E-2</v>
      </c>
      <c r="H17" s="47">
        <v>0.13</v>
      </c>
      <c r="I17" s="47">
        <v>0.11</v>
      </c>
      <c r="J17" s="47">
        <v>0.1</v>
      </c>
      <c r="K17" s="48">
        <v>0.22</v>
      </c>
      <c r="L17" s="47">
        <v>0</v>
      </c>
      <c r="M17" s="49">
        <f>SUM(F17:L17)</f>
        <v>0.73</v>
      </c>
      <c r="N17" s="45">
        <v>160</v>
      </c>
      <c r="O17" s="45">
        <v>160</v>
      </c>
      <c r="P17" s="45">
        <v>160</v>
      </c>
      <c r="Q17" s="50">
        <f t="shared" si="9"/>
        <v>14400</v>
      </c>
      <c r="R17" s="50">
        <f t="shared" si="10"/>
        <v>14400</v>
      </c>
      <c r="S17" s="51">
        <f>Q17/V17</f>
        <v>1200</v>
      </c>
      <c r="T17" s="51">
        <f>(R17/V17)</f>
        <v>1200</v>
      </c>
      <c r="U17" s="52">
        <f>SUM(S17:T17)</f>
        <v>2400</v>
      </c>
      <c r="V17" s="45">
        <v>12</v>
      </c>
      <c r="W17" s="53">
        <f t="shared" si="6"/>
        <v>28800</v>
      </c>
      <c r="X17" s="47">
        <v>0.81</v>
      </c>
      <c r="Y17" s="47">
        <v>0.5</v>
      </c>
      <c r="Z17" s="43">
        <f t="shared" si="7"/>
        <v>23328</v>
      </c>
      <c r="AA17" s="43">
        <f t="shared" ref="AA17:AA23" si="11">Z17/2</f>
        <v>11664</v>
      </c>
      <c r="AB17" s="55"/>
    </row>
    <row r="18" spans="1:31" s="65" customFormat="1" x14ac:dyDescent="0.2">
      <c r="A18" s="65">
        <v>2</v>
      </c>
      <c r="B18" s="66" t="s">
        <v>66</v>
      </c>
      <c r="C18" s="66" t="s">
        <v>67</v>
      </c>
      <c r="D18" s="66" t="s">
        <v>68</v>
      </c>
      <c r="E18" s="65" t="s">
        <v>71</v>
      </c>
      <c r="F18" s="69">
        <v>0.1</v>
      </c>
      <c r="G18" s="69">
        <v>7.0000000000000007E-2</v>
      </c>
      <c r="H18" s="69">
        <v>0.13</v>
      </c>
      <c r="I18" s="69">
        <v>0.11</v>
      </c>
      <c r="J18" s="69">
        <v>0.1</v>
      </c>
      <c r="K18" s="68">
        <v>0.3</v>
      </c>
      <c r="L18" s="69">
        <v>0</v>
      </c>
      <c r="M18" s="70">
        <f>SUM(F18:L18)</f>
        <v>0.81</v>
      </c>
      <c r="N18" s="65">
        <v>300</v>
      </c>
      <c r="O18" s="65">
        <v>300</v>
      </c>
      <c r="P18" s="65">
        <v>300</v>
      </c>
      <c r="Q18" s="50">
        <f t="shared" si="9"/>
        <v>27000</v>
      </c>
      <c r="R18" s="50">
        <f t="shared" si="10"/>
        <v>27000</v>
      </c>
      <c r="S18" s="71">
        <f>Q18/V18</f>
        <v>9000</v>
      </c>
      <c r="T18" s="71">
        <f>(R18/V18)</f>
        <v>9000</v>
      </c>
      <c r="U18" s="77">
        <f>SUM(S18:T18)</f>
        <v>18000</v>
      </c>
      <c r="V18" s="65">
        <v>3</v>
      </c>
      <c r="W18" s="53">
        <f t="shared" si="6"/>
        <v>54000</v>
      </c>
      <c r="X18" s="69">
        <v>0.81</v>
      </c>
      <c r="Y18" s="69">
        <v>0.5</v>
      </c>
      <c r="Z18" s="73">
        <f t="shared" si="7"/>
        <v>43740</v>
      </c>
      <c r="AA18" s="73">
        <f t="shared" si="11"/>
        <v>21870</v>
      </c>
      <c r="AB18" s="75"/>
    </row>
    <row r="19" spans="1:31" s="67" customFormat="1" x14ac:dyDescent="0.2">
      <c r="A19" s="65"/>
      <c r="B19" s="66"/>
      <c r="C19" s="66"/>
      <c r="D19" s="66"/>
      <c r="F19" s="68"/>
      <c r="G19" s="68"/>
      <c r="H19" s="68"/>
      <c r="I19" s="69"/>
      <c r="J19" s="68"/>
      <c r="K19" s="68"/>
      <c r="L19" s="68"/>
      <c r="M19" s="70"/>
      <c r="Q19" s="50"/>
      <c r="R19" s="50"/>
      <c r="S19" s="71"/>
      <c r="T19" s="71"/>
      <c r="U19" s="77"/>
      <c r="W19" s="53"/>
      <c r="X19" s="68"/>
      <c r="Y19" s="68"/>
      <c r="Z19" s="43"/>
      <c r="AA19" s="43"/>
      <c r="AB19" s="78"/>
    </row>
    <row r="20" spans="1:31" s="64" customFormat="1" x14ac:dyDescent="0.2">
      <c r="A20" s="45">
        <v>3</v>
      </c>
      <c r="B20" s="46" t="s">
        <v>72</v>
      </c>
      <c r="C20" s="56" t="s">
        <v>73</v>
      </c>
      <c r="D20" s="46" t="s">
        <v>68</v>
      </c>
      <c r="E20" s="64" t="s">
        <v>74</v>
      </c>
      <c r="F20" s="48">
        <v>0</v>
      </c>
      <c r="G20" s="48">
        <v>0.06</v>
      </c>
      <c r="H20" s="48">
        <v>7.0000000000000007E-2</v>
      </c>
      <c r="I20" s="47">
        <v>0.11</v>
      </c>
      <c r="J20" s="48">
        <v>0.1</v>
      </c>
      <c r="K20" s="48">
        <v>0.22</v>
      </c>
      <c r="L20" s="48">
        <v>0</v>
      </c>
      <c r="M20" s="57">
        <f>SUM(F20:L20)</f>
        <v>0.55999999999999994</v>
      </c>
      <c r="N20" s="64">
        <v>160</v>
      </c>
      <c r="O20" s="64">
        <v>160</v>
      </c>
      <c r="P20" s="64">
        <v>180</v>
      </c>
      <c r="Q20" s="50">
        <f t="shared" si="9"/>
        <v>14400</v>
      </c>
      <c r="R20" s="50">
        <f t="shared" si="10"/>
        <v>16200</v>
      </c>
      <c r="S20" s="51">
        <f>Q20/V20</f>
        <v>14400</v>
      </c>
      <c r="T20" s="51">
        <f>(R20/V20)</f>
        <v>16200</v>
      </c>
      <c r="U20" s="60">
        <f>SUM(S20:T20)</f>
        <v>30600</v>
      </c>
      <c r="V20" s="64">
        <v>1</v>
      </c>
      <c r="W20" s="53">
        <f t="shared" si="6"/>
        <v>30600</v>
      </c>
      <c r="X20" s="48">
        <v>0.56000000000000005</v>
      </c>
      <c r="Y20" s="48">
        <v>0.5</v>
      </c>
      <c r="Z20" s="43">
        <f t="shared" si="7"/>
        <v>17136</v>
      </c>
      <c r="AA20" s="43">
        <f t="shared" si="11"/>
        <v>8568</v>
      </c>
      <c r="AB20" s="55"/>
    </row>
    <row r="21" spans="1:31" s="64" customFormat="1" x14ac:dyDescent="0.2">
      <c r="A21" s="45">
        <v>3</v>
      </c>
      <c r="B21" s="46" t="s">
        <v>72</v>
      </c>
      <c r="C21" s="56" t="s">
        <v>73</v>
      </c>
      <c r="D21" s="46" t="s">
        <v>68</v>
      </c>
      <c r="E21" s="64" t="s">
        <v>75</v>
      </c>
      <c r="F21" s="48">
        <v>0</v>
      </c>
      <c r="G21" s="48">
        <v>0.06</v>
      </c>
      <c r="H21" s="48">
        <v>7.0000000000000007E-2</v>
      </c>
      <c r="I21" s="47">
        <v>0.11</v>
      </c>
      <c r="J21" s="48">
        <v>0.1</v>
      </c>
      <c r="K21" s="48">
        <v>0.22</v>
      </c>
      <c r="L21" s="48">
        <v>0</v>
      </c>
      <c r="M21" s="57">
        <f>SUM(F21:L21)</f>
        <v>0.55999999999999994</v>
      </c>
      <c r="N21" s="64">
        <v>180</v>
      </c>
      <c r="O21" s="64">
        <v>180</v>
      </c>
      <c r="P21" s="64">
        <v>180</v>
      </c>
      <c r="Q21" s="50">
        <f t="shared" si="9"/>
        <v>16200</v>
      </c>
      <c r="R21" s="50">
        <f t="shared" si="10"/>
        <v>16200</v>
      </c>
      <c r="S21" s="51">
        <f>Q21/V21</f>
        <v>16200</v>
      </c>
      <c r="T21" s="51">
        <f>(R21/V21)</f>
        <v>16200</v>
      </c>
      <c r="U21" s="60">
        <f>SUM(S21:T21)</f>
        <v>32400</v>
      </c>
      <c r="V21" s="64">
        <v>1</v>
      </c>
      <c r="W21" s="53">
        <f t="shared" si="6"/>
        <v>32400</v>
      </c>
      <c r="X21" s="48">
        <v>0.56000000000000005</v>
      </c>
      <c r="Y21" s="48">
        <v>0.5</v>
      </c>
      <c r="Z21" s="43">
        <f t="shared" si="7"/>
        <v>18144</v>
      </c>
      <c r="AA21" s="43">
        <f t="shared" si="11"/>
        <v>9072</v>
      </c>
      <c r="AB21" s="55"/>
    </row>
    <row r="22" spans="1:31" s="64" customFormat="1" x14ac:dyDescent="0.2">
      <c r="A22" s="45">
        <v>3</v>
      </c>
      <c r="B22" s="46" t="s">
        <v>72</v>
      </c>
      <c r="C22" s="56" t="s">
        <v>73</v>
      </c>
      <c r="D22" s="46" t="s">
        <v>68</v>
      </c>
      <c r="E22" s="64" t="s">
        <v>62</v>
      </c>
      <c r="F22" s="48">
        <v>0</v>
      </c>
      <c r="G22" s="48">
        <v>0.06</v>
      </c>
      <c r="H22" s="48">
        <v>7.0000000000000007E-2</v>
      </c>
      <c r="I22" s="47">
        <v>0.11</v>
      </c>
      <c r="J22" s="48">
        <v>0.1</v>
      </c>
      <c r="K22" s="48">
        <v>0.22</v>
      </c>
      <c r="L22" s="48">
        <v>0</v>
      </c>
      <c r="M22" s="57">
        <f>SUM(F22:L22)</f>
        <v>0.55999999999999994</v>
      </c>
      <c r="N22" s="64">
        <v>180</v>
      </c>
      <c r="O22" s="64">
        <v>180</v>
      </c>
      <c r="P22" s="64">
        <v>180</v>
      </c>
      <c r="Q22" s="50">
        <f t="shared" ref="Q22" si="12">(O22*90)</f>
        <v>16200</v>
      </c>
      <c r="R22" s="50">
        <f t="shared" ref="R22" si="13">(P22*90)</f>
        <v>16200</v>
      </c>
      <c r="S22" s="51">
        <f>Q22/V22</f>
        <v>5400</v>
      </c>
      <c r="T22" s="51">
        <f>(R22/V22)</f>
        <v>5400</v>
      </c>
      <c r="U22" s="60">
        <f>SUM(S22:T22)</f>
        <v>10800</v>
      </c>
      <c r="V22" s="64">
        <v>3</v>
      </c>
      <c r="W22" s="53">
        <f t="shared" ref="W22" si="14">V22*U22</f>
        <v>32400</v>
      </c>
      <c r="X22" s="48">
        <v>0.56000000000000005</v>
      </c>
      <c r="Y22" s="48">
        <v>0.5</v>
      </c>
      <c r="Z22" s="43">
        <f t="shared" ref="Z22" si="15">W22*X22</f>
        <v>18144</v>
      </c>
      <c r="AA22" s="43">
        <f t="shared" si="11"/>
        <v>9072</v>
      </c>
      <c r="AB22" s="55"/>
    </row>
    <row r="23" spans="1:31" s="81" customFormat="1" x14ac:dyDescent="0.2">
      <c r="A23" s="79">
        <v>3</v>
      </c>
      <c r="B23" s="80" t="s">
        <v>72</v>
      </c>
      <c r="C23" s="80" t="s">
        <v>73</v>
      </c>
      <c r="D23" s="80" t="s">
        <v>68</v>
      </c>
      <c r="E23" s="81" t="s">
        <v>65</v>
      </c>
      <c r="F23" s="82">
        <v>0</v>
      </c>
      <c r="G23" s="82">
        <v>0.06</v>
      </c>
      <c r="H23" s="82">
        <v>7.0000000000000007E-2</v>
      </c>
      <c r="I23" s="83">
        <v>0.11</v>
      </c>
      <c r="J23" s="82">
        <v>0.1</v>
      </c>
      <c r="K23" s="82">
        <v>0.22</v>
      </c>
      <c r="L23" s="82">
        <v>0</v>
      </c>
      <c r="M23" s="84">
        <f>SUM(F23:L23)</f>
        <v>0.55999999999999994</v>
      </c>
      <c r="N23" s="81">
        <v>300</v>
      </c>
      <c r="O23" s="81">
        <v>300</v>
      </c>
      <c r="P23" s="81">
        <v>300</v>
      </c>
      <c r="Q23" s="50">
        <f t="shared" si="9"/>
        <v>27000</v>
      </c>
      <c r="R23" s="50">
        <f t="shared" si="10"/>
        <v>27000</v>
      </c>
      <c r="S23" s="85">
        <f>Q23/V23</f>
        <v>27000</v>
      </c>
      <c r="T23" s="85">
        <f>(R23/V23)</f>
        <v>27000</v>
      </c>
      <c r="U23" s="86">
        <f>SUM(S23:T23)</f>
        <v>54000</v>
      </c>
      <c r="V23" s="81">
        <v>1</v>
      </c>
      <c r="W23" s="53">
        <f t="shared" si="6"/>
        <v>54000</v>
      </c>
      <c r="X23" s="82">
        <v>0.56000000000000005</v>
      </c>
      <c r="Y23" s="82">
        <v>0.5</v>
      </c>
      <c r="Z23" s="73">
        <f t="shared" si="7"/>
        <v>30240.000000000004</v>
      </c>
      <c r="AA23" s="73">
        <f t="shared" si="11"/>
        <v>15120.000000000002</v>
      </c>
      <c r="AB23" s="75"/>
    </row>
    <row r="24" spans="1:31" s="87" customFormat="1" x14ac:dyDescent="0.2">
      <c r="B24" s="87" t="s">
        <v>15</v>
      </c>
      <c r="Q24" s="88"/>
      <c r="S24" s="88"/>
      <c r="T24" s="88"/>
      <c r="AB24" s="89"/>
      <c r="AC24" s="89"/>
      <c r="AE24" s="90"/>
    </row>
    <row r="25" spans="1:31" s="91" customFormat="1" x14ac:dyDescent="0.2">
      <c r="Q25" s="92"/>
      <c r="S25" s="92"/>
      <c r="T25" s="92"/>
    </row>
    <row r="26" spans="1:31" s="91" customFormat="1" x14ac:dyDescent="0.2">
      <c r="Q26" s="92"/>
      <c r="S26" s="92"/>
      <c r="T26" s="92"/>
    </row>
    <row r="27" spans="1:31" s="91" customFormat="1" x14ac:dyDescent="0.2">
      <c r="Q27" s="92"/>
      <c r="S27" s="92"/>
      <c r="T27" s="92"/>
    </row>
    <row r="28" spans="1:31" s="91" customFormat="1" x14ac:dyDescent="0.2">
      <c r="Q28" s="92"/>
      <c r="S28" s="92"/>
      <c r="T28" s="92"/>
      <c r="U28" s="43"/>
      <c r="W28" s="93"/>
      <c r="X28" s="93"/>
    </row>
    <row r="29" spans="1:31" s="91" customFormat="1" x14ac:dyDescent="0.2">
      <c r="Q29" s="92"/>
      <c r="S29" s="92"/>
      <c r="T29" s="92"/>
      <c r="U29" s="43"/>
      <c r="W29" s="93"/>
      <c r="X29" s="93"/>
    </row>
    <row r="30" spans="1:31" s="91" customFormat="1" x14ac:dyDescent="0.2">
      <c r="Q30" s="92"/>
      <c r="S30" s="92"/>
      <c r="T30" s="92"/>
      <c r="U30" s="93"/>
      <c r="V30" s="93"/>
      <c r="W30" s="93"/>
      <c r="X30" s="93"/>
    </row>
    <row r="31" spans="1:31" s="91" customFormat="1" x14ac:dyDescent="0.2">
      <c r="Q31" s="93"/>
      <c r="S31" s="92"/>
      <c r="T31" s="92"/>
      <c r="V31" s="93"/>
      <c r="W31" s="93"/>
      <c r="X31" s="93"/>
    </row>
    <row r="32" spans="1:31" s="91" customFormat="1" x14ac:dyDescent="0.2">
      <c r="Q32" s="94"/>
      <c r="S32" s="92"/>
      <c r="T32" s="92"/>
      <c r="V32" s="93"/>
      <c r="X32" s="93"/>
    </row>
    <row r="33" spans="9:26" s="91" customFormat="1" x14ac:dyDescent="0.2">
      <c r="I33" s="91" t="s">
        <v>76</v>
      </c>
      <c r="S33" s="92"/>
      <c r="T33" s="92"/>
      <c r="X33" s="93"/>
    </row>
    <row r="34" spans="9:26" s="91" customFormat="1" x14ac:dyDescent="0.2">
      <c r="P34" s="91" t="s">
        <v>77</v>
      </c>
      <c r="S34" s="92"/>
      <c r="T34" s="92"/>
      <c r="X34" s="93"/>
    </row>
    <row r="35" spans="9:26" s="91" customFormat="1" x14ac:dyDescent="0.2"/>
    <row r="36" spans="9:26" s="91" customFormat="1" x14ac:dyDescent="0.2"/>
    <row r="37" spans="9:26" s="91" customFormat="1" x14ac:dyDescent="0.2">
      <c r="X37" s="93"/>
    </row>
    <row r="38" spans="9:26" s="91" customFormat="1" x14ac:dyDescent="0.2">
      <c r="Z38" s="91" t="s">
        <v>78</v>
      </c>
    </row>
    <row r="39" spans="9:26" s="91" customFormat="1" x14ac:dyDescent="0.2"/>
    <row r="40" spans="9:26" s="91" customFormat="1" x14ac:dyDescent="0.2"/>
    <row r="41" spans="9:26" s="91" customFormat="1" x14ac:dyDescent="0.2"/>
    <row r="42" spans="9:26" s="91" customFormat="1" x14ac:dyDescent="0.2"/>
    <row r="43" spans="9:26" s="91" customFormat="1" x14ac:dyDescent="0.2"/>
    <row r="44" spans="9:26" s="91" customFormat="1" x14ac:dyDescent="0.2"/>
    <row r="45" spans="9:26" s="91" customFormat="1" x14ac:dyDescent="0.2"/>
    <row r="46" spans="9:26" s="91" customFormat="1" x14ac:dyDescent="0.2"/>
    <row r="47" spans="9:26" s="91" customFormat="1" x14ac:dyDescent="0.2"/>
    <row r="48" spans="9:26" s="91" customFormat="1" x14ac:dyDescent="0.2"/>
    <row r="49" spans="13:13" s="91" customFormat="1" x14ac:dyDescent="0.2"/>
    <row r="50" spans="13:13" s="91" customFormat="1" x14ac:dyDescent="0.2"/>
    <row r="51" spans="13:13" s="91" customFormat="1" x14ac:dyDescent="0.2"/>
    <row r="52" spans="13:13" s="91" customFormat="1" x14ac:dyDescent="0.2"/>
    <row r="53" spans="13:13" s="91" customFormat="1" x14ac:dyDescent="0.2"/>
    <row r="54" spans="13:13" s="91" customFormat="1" x14ac:dyDescent="0.2"/>
    <row r="55" spans="13:13" s="91" customFormat="1" x14ac:dyDescent="0.2"/>
    <row r="56" spans="13:13" s="91" customFormat="1" x14ac:dyDescent="0.2"/>
    <row r="57" spans="13:13" s="91" customFormat="1" x14ac:dyDescent="0.2"/>
    <row r="58" spans="13:13" s="91" customFormat="1" x14ac:dyDescent="0.2"/>
    <row r="59" spans="13:13" s="91" customFormat="1" x14ac:dyDescent="0.2"/>
    <row r="60" spans="13:13" s="91" customFormat="1" x14ac:dyDescent="0.2"/>
    <row r="61" spans="13:13" s="91" customFormat="1" x14ac:dyDescent="0.2"/>
    <row r="62" spans="13:13" s="91" customFormat="1" x14ac:dyDescent="0.2"/>
    <row r="63" spans="13:13" s="91" customFormat="1" x14ac:dyDescent="0.2">
      <c r="M63" s="95"/>
    </row>
    <row r="64" spans="13:13" s="91" customFormat="1" x14ac:dyDescent="0.2">
      <c r="M64" s="95"/>
    </row>
    <row r="65" spans="13:13" s="91" customFormat="1" x14ac:dyDescent="0.2">
      <c r="M65" s="95"/>
    </row>
    <row r="66" spans="13:13" s="91" customFormat="1" x14ac:dyDescent="0.2">
      <c r="M66" s="95"/>
    </row>
    <row r="67" spans="13:13" s="91" customFormat="1" x14ac:dyDescent="0.2"/>
    <row r="68" spans="13:13" s="91" customFormat="1" x14ac:dyDescent="0.2"/>
    <row r="69" spans="13:13" s="91" customFormat="1" x14ac:dyDescent="0.2"/>
    <row r="70" spans="13:13" s="91" customFormat="1" x14ac:dyDescent="0.2"/>
    <row r="71" spans="13:13" s="91" customFormat="1" x14ac:dyDescent="0.2"/>
    <row r="72" spans="13:13" s="91" customFormat="1" x14ac:dyDescent="0.2"/>
    <row r="73" spans="13:13" s="91" customFormat="1" x14ac:dyDescent="0.2"/>
    <row r="74" spans="13:13" s="91" customFormat="1" x14ac:dyDescent="0.2"/>
    <row r="75" spans="13:13" s="91" customFormat="1" x14ac:dyDescent="0.2"/>
    <row r="76" spans="13:13" s="91" customFormat="1" x14ac:dyDescent="0.2"/>
    <row r="77" spans="13:13" s="91" customFormat="1" x14ac:dyDescent="0.2"/>
    <row r="78" spans="13:13" s="91" customFormat="1" x14ac:dyDescent="0.2"/>
    <row r="79" spans="13:13" s="91" customFormat="1" x14ac:dyDescent="0.2"/>
    <row r="80" spans="13:13" s="91" customFormat="1" x14ac:dyDescent="0.2"/>
    <row r="81" s="91" customFormat="1" x14ac:dyDescent="0.2"/>
    <row r="82" s="91" customFormat="1" x14ac:dyDescent="0.2"/>
    <row r="83" s="91" customForma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Točke programi</vt:lpstr>
      <vt:lpstr>List1</vt:lpstr>
      <vt:lpstr>List2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Karmen Sadar</dc:creator>
  <cp:lastModifiedBy>Karmen Sadar</cp:lastModifiedBy>
  <dcterms:created xsi:type="dcterms:W3CDTF">2017-07-03T11:20:46Z</dcterms:created>
  <dcterms:modified xsi:type="dcterms:W3CDTF">2017-07-18T07:28:04Z</dcterms:modified>
</cp:coreProperties>
</file>